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Password="ABDF" lockStructure="1"/>
  <bookViews>
    <workbookView xWindow="0" yWindow="0" windowWidth="16320" windowHeight="7485" tabRatio="589"/>
  </bookViews>
  <sheets>
    <sheet name="Resumen" sheetId="1" r:id="rId1"/>
    <sheet name="reporte de consumos" sheetId="3" r:id="rId2"/>
    <sheet name="Precio- Potencia" sheetId="5" r:id="rId3"/>
    <sheet name="análisis ahorros" sheetId="2" r:id="rId4"/>
  </sheets>
  <externalReferences>
    <externalReference r:id="rId5"/>
    <externalReference r:id="rId6"/>
  </externalReferences>
  <definedNames>
    <definedName name="_xlnm.Print_Area" localSheetId="3">'análisis ahorros'!$2:$17</definedName>
    <definedName name="_xlnm.Print_Area" localSheetId="0">Resumen!$A$1:$G$35</definedName>
    <definedName name="dolar">'Precio- Potencia'!#REF!</definedName>
    <definedName name="Dólar">#REF!</definedName>
    <definedName name="NMods">'[1]2 kW CA r'!$F$2</definedName>
    <definedName name="PMod">'[1]2 kW CA r'!$F$3</definedName>
    <definedName name="Rango_Costos">'[2]Precio-Costo Off-grid'!$A$3:$J$203</definedName>
    <definedName name="Rango_Lista_fuente">#REF!</definedName>
    <definedName name="t.c.">#REF!</definedName>
    <definedName name="tc">'Precio- Potencia'!#REF!</definedName>
    <definedName name="TipoDeCambio">#REF!</definedName>
  </definedNames>
  <calcPr calcId="145621"/>
</workbook>
</file>

<file path=xl/calcChain.xml><?xml version="1.0" encoding="utf-8"?>
<calcChain xmlns="http://schemas.openxmlformats.org/spreadsheetml/2006/main">
  <c r="A34" i="5" l="1"/>
  <c r="A35" i="5"/>
  <c r="A36" i="5"/>
  <c r="A37" i="5"/>
  <c r="A38" i="5"/>
  <c r="A39" i="5"/>
  <c r="A40" i="5"/>
  <c r="A41" i="5"/>
  <c r="A42" i="5"/>
  <c r="C42" i="5" s="1"/>
  <c r="A33" i="5"/>
  <c r="C12" i="2" l="1"/>
  <c r="C19" i="2"/>
  <c r="D19" i="2" s="1"/>
  <c r="E19" i="2" s="1"/>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19" i="2"/>
  <c r="C4" i="2"/>
  <c r="D4" i="2" s="1"/>
  <c r="E4" i="2" s="1"/>
  <c r="F4" i="2" s="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4" i="2"/>
  <c r="B3" i="3"/>
  <c r="D12" i="2" l="1"/>
  <c r="D18" i="3" l="1"/>
  <c r="D19" i="3" l="1"/>
  <c r="C4" i="1"/>
  <c r="C21" i="1" l="1"/>
  <c r="AF5" i="2"/>
  <c r="AE5" i="2"/>
  <c r="AA5" i="2"/>
  <c r="W5" i="2"/>
  <c r="S5" i="2"/>
  <c r="O5" i="2"/>
  <c r="K5" i="2"/>
  <c r="G5" i="2"/>
  <c r="AD5" i="2"/>
  <c r="Z5" i="2"/>
  <c r="V5" i="2"/>
  <c r="R5" i="2"/>
  <c r="N5" i="2"/>
  <c r="J5" i="2"/>
  <c r="F5" i="2"/>
  <c r="C5" i="2"/>
  <c r="AC5" i="2"/>
  <c r="Y5" i="2"/>
  <c r="U5" i="2"/>
  <c r="Q5" i="2"/>
  <c r="M5" i="2"/>
  <c r="I5" i="2"/>
  <c r="E5" i="2"/>
  <c r="AB5" i="2"/>
  <c r="X5" i="2"/>
  <c r="T5" i="2"/>
  <c r="P5" i="2"/>
  <c r="L5" i="2"/>
  <c r="H5" i="2"/>
  <c r="D5" i="2"/>
  <c r="C14" i="1"/>
  <c r="C18" i="1" s="1"/>
  <c r="C19" i="1" l="1"/>
  <c r="C9" i="2"/>
  <c r="C10" i="2" s="1"/>
  <c r="C11" i="2" s="1"/>
  <c r="C17" i="1"/>
  <c r="C16" i="1" s="1"/>
  <c r="C33" i="1"/>
  <c r="E12" i="2"/>
  <c r="F12" i="2" s="1"/>
  <c r="G12" i="2" s="1"/>
  <c r="H12" i="2" s="1"/>
  <c r="I12" i="2" s="1"/>
  <c r="J12" i="2" s="1"/>
  <c r="K12" i="2" s="1"/>
  <c r="L12" i="2" s="1"/>
  <c r="M12" i="2" s="1"/>
  <c r="N12" i="2" s="1"/>
  <c r="O12" i="2" s="1"/>
  <c r="P12" i="2" s="1"/>
  <c r="Q12" i="2" s="1"/>
  <c r="R12" i="2" s="1"/>
  <c r="S12" i="2" s="1"/>
  <c r="T12" i="2" s="1"/>
  <c r="U12" i="2" s="1"/>
  <c r="V12" i="2" s="1"/>
  <c r="W12" i="2" s="1"/>
  <c r="X12" i="2" s="1"/>
  <c r="Y12" i="2" s="1"/>
  <c r="Z12" i="2" s="1"/>
  <c r="AA12" i="2" s="1"/>
  <c r="AB12" i="2" s="1"/>
  <c r="AC12" i="2" s="1"/>
  <c r="AD12" i="2" s="1"/>
  <c r="AE12" i="2" s="1"/>
  <c r="AF12" i="2" s="1"/>
  <c r="C34" i="1" l="1"/>
  <c r="C35" i="1"/>
  <c r="C22" i="1"/>
  <c r="C23" i="1" s="1"/>
  <c r="C24" i="1" s="1"/>
  <c r="C8" i="2"/>
  <c r="C15" i="2" s="1"/>
  <c r="C16" i="2" s="1"/>
  <c r="D9" i="2" l="1"/>
  <c r="D10" i="2" l="1"/>
  <c r="D11" i="2" s="1"/>
  <c r="E9" i="2"/>
  <c r="E10" i="2" s="1"/>
  <c r="C18" i="2"/>
  <c r="Q8" i="2"/>
  <c r="D15" i="2" l="1"/>
  <c r="D16" i="2" s="1"/>
  <c r="E11" i="2"/>
  <c r="F9" i="2"/>
  <c r="F10" i="2" l="1"/>
  <c r="F11" i="2" s="1"/>
  <c r="E15" i="2"/>
  <c r="E16" i="2" s="1"/>
  <c r="G9" i="2"/>
  <c r="G10" i="2" s="1"/>
  <c r="F15" i="2" l="1"/>
  <c r="F16" i="2" s="1"/>
  <c r="G11" i="2"/>
  <c r="E18" i="2"/>
  <c r="H9" i="2"/>
  <c r="D18" i="2"/>
  <c r="H10" i="2" l="1"/>
  <c r="H11" i="2" s="1"/>
  <c r="G15" i="2"/>
  <c r="G16" i="2" s="1"/>
  <c r="G18" i="2" s="1"/>
  <c r="I9" i="2"/>
  <c r="I10" i="2" s="1"/>
  <c r="H15" i="2" l="1"/>
  <c r="H16" i="2" s="1"/>
  <c r="H18" i="2" s="1"/>
  <c r="I11" i="2"/>
  <c r="F18" i="2"/>
  <c r="J9" i="2"/>
  <c r="J10" i="2" l="1"/>
  <c r="J11" i="2" s="1"/>
  <c r="I15" i="2"/>
  <c r="I16" i="2" s="1"/>
  <c r="I18" i="2" s="1"/>
  <c r="K9" i="2"/>
  <c r="K10" i="2" s="1"/>
  <c r="J15" i="2" l="1"/>
  <c r="J16" i="2" s="1"/>
  <c r="J18" i="2" s="1"/>
  <c r="K11" i="2"/>
  <c r="L9" i="2"/>
  <c r="L10" i="2" l="1"/>
  <c r="L11" i="2" s="1"/>
  <c r="K15" i="2"/>
  <c r="K16" i="2" s="1"/>
  <c r="K18" i="2" s="1"/>
  <c r="M9" i="2"/>
  <c r="M10" i="2" s="1"/>
  <c r="L15" i="2" l="1"/>
  <c r="L16" i="2" s="1"/>
  <c r="C27" i="1" s="1"/>
  <c r="M11" i="2"/>
  <c r="N9" i="2"/>
  <c r="N10" i="2" s="1"/>
  <c r="M15" i="2" l="1"/>
  <c r="M16" i="2" s="1"/>
  <c r="M18" i="2" s="1"/>
  <c r="N11" i="2"/>
  <c r="L18" i="2"/>
  <c r="O9" i="2"/>
  <c r="O10" i="2" s="1"/>
  <c r="N15" i="2" l="1"/>
  <c r="N16" i="2" s="1"/>
  <c r="N18" i="2" s="1"/>
  <c r="O11" i="2"/>
  <c r="P9" i="2"/>
  <c r="P10" i="2" s="1"/>
  <c r="O15" i="2" l="1"/>
  <c r="O16" i="2" s="1"/>
  <c r="O18" i="2" s="1"/>
  <c r="P11" i="2"/>
  <c r="Q9" i="2"/>
  <c r="Q10" i="2" s="1"/>
  <c r="P15" i="2" l="1"/>
  <c r="P16" i="2" s="1"/>
  <c r="P18" i="2" s="1"/>
  <c r="Q11" i="2"/>
  <c r="R9" i="2"/>
  <c r="R10" i="2" s="1"/>
  <c r="Q15" i="2" l="1"/>
  <c r="Q16" i="2" s="1"/>
  <c r="Q18" i="2" s="1"/>
  <c r="R11" i="2"/>
  <c r="S9" i="2"/>
  <c r="S10" i="2" s="1"/>
  <c r="R15" i="2" l="1"/>
  <c r="R16" i="2" s="1"/>
  <c r="R18" i="2" s="1"/>
  <c r="S11" i="2"/>
  <c r="T9" i="2"/>
  <c r="T10" i="2" s="1"/>
  <c r="S15" i="2" l="1"/>
  <c r="S16" i="2" s="1"/>
  <c r="S18" i="2" s="1"/>
  <c r="T11" i="2"/>
  <c r="U9" i="2"/>
  <c r="U10" i="2" s="1"/>
  <c r="T15" i="2" l="1"/>
  <c r="T16" i="2" s="1"/>
  <c r="T18" i="2" s="1"/>
  <c r="U11" i="2"/>
  <c r="V9" i="2"/>
  <c r="V10" i="2" s="1"/>
  <c r="U15" i="2" l="1"/>
  <c r="U16" i="2" s="1"/>
  <c r="U18" i="2" s="1"/>
  <c r="V11" i="2"/>
  <c r="W9" i="2"/>
  <c r="W10" i="2" s="1"/>
  <c r="V15" i="2" l="1"/>
  <c r="V16" i="2" s="1"/>
  <c r="C26" i="1" s="1"/>
  <c r="W11" i="2"/>
  <c r="X9" i="2"/>
  <c r="X10" i="2" s="1"/>
  <c r="V18" i="2" l="1"/>
  <c r="W15" i="2"/>
  <c r="W16" i="2" s="1"/>
  <c r="W18" i="2" s="1"/>
  <c r="X11" i="2"/>
  <c r="Y9" i="2"/>
  <c r="Y10" i="2" s="1"/>
  <c r="X15" i="2" l="1"/>
  <c r="X16" i="2" s="1"/>
  <c r="X18" i="2" s="1"/>
  <c r="Y11" i="2"/>
  <c r="Z9" i="2"/>
  <c r="Z10" i="2" s="1"/>
  <c r="Y15" i="2" l="1"/>
  <c r="Y16" i="2" s="1"/>
  <c r="Y18" i="2" s="1"/>
  <c r="Z11" i="2"/>
  <c r="AA9" i="2"/>
  <c r="AA10" i="2" s="1"/>
  <c r="Z15" i="2" l="1"/>
  <c r="Z16" i="2" s="1"/>
  <c r="Z18" i="2" s="1"/>
  <c r="AA11" i="2"/>
  <c r="AB9" i="2"/>
  <c r="AB10" i="2" s="1"/>
  <c r="AA15" i="2" l="1"/>
  <c r="AA16" i="2" s="1"/>
  <c r="AA18" i="2" s="1"/>
  <c r="AB11" i="2"/>
  <c r="AC9" i="2"/>
  <c r="AC10" i="2" s="1"/>
  <c r="AB15" i="2" l="1"/>
  <c r="AB16" i="2" s="1"/>
  <c r="AB18" i="2" s="1"/>
  <c r="AC11" i="2"/>
  <c r="AD9" i="2"/>
  <c r="AD10" i="2" s="1"/>
  <c r="AC15" i="2" l="1"/>
  <c r="AC16" i="2" s="1"/>
  <c r="AC18" i="2" s="1"/>
  <c r="AD11" i="2"/>
  <c r="AE9" i="2"/>
  <c r="AE10" i="2" s="1"/>
  <c r="AD15" i="2" l="1"/>
  <c r="AD16" i="2" s="1"/>
  <c r="AD18" i="2" s="1"/>
  <c r="AE11" i="2"/>
  <c r="AF9" i="2"/>
  <c r="AF10" i="2" l="1"/>
  <c r="AF11" i="2" s="1"/>
  <c r="C29" i="1"/>
  <c r="AE15" i="2"/>
  <c r="AE16" i="2" s="1"/>
  <c r="AE18" i="2" s="1"/>
  <c r="AF15" i="2" l="1"/>
  <c r="AF16" i="2" s="1"/>
  <c r="C25" i="1" s="1"/>
  <c r="AF18" i="2" l="1"/>
  <c r="B18" i="2" s="1"/>
  <c r="C28" i="1" s="1"/>
</calcChain>
</file>

<file path=xl/comments1.xml><?xml version="1.0" encoding="utf-8"?>
<comments xmlns="http://schemas.openxmlformats.org/spreadsheetml/2006/main">
  <authors>
    <author>Carlos Flores</author>
  </authors>
  <commentList>
    <comment ref="C6" authorId="0">
      <text>
        <r>
          <rPr>
            <sz val="9"/>
            <color indexed="81"/>
            <rFont val="Tahoma"/>
            <family val="2"/>
          </rPr>
          <t>Depende del sitio
Insolación baja: 4.0
Insolación media: 5.0
Insolación alta: 6.0
Insolación muy alta: 6.5</t>
        </r>
      </text>
    </comment>
    <comment ref="C7" authorId="0">
      <text>
        <r>
          <rPr>
            <sz val="9"/>
            <color indexed="81"/>
            <rFont val="Tahoma"/>
            <family val="2"/>
          </rPr>
          <t xml:space="preserve">Ver recibo de CFE o en:
http://app.cfe.gob.mx/Aplicaciones/CCFE/Tarifas/Tarifas/tarifas_casa.asp 
</t>
        </r>
      </text>
    </comment>
    <comment ref="C15" authorId="0">
      <text>
        <r>
          <rPr>
            <b/>
            <sz val="9"/>
            <color indexed="81"/>
            <rFont val="Tahoma"/>
            <family val="2"/>
          </rPr>
          <t>Ver gráfico "Precio-Potencia"</t>
        </r>
        <r>
          <rPr>
            <sz val="9"/>
            <color indexed="81"/>
            <rFont val="Tahoma"/>
            <family val="2"/>
          </rPr>
          <t xml:space="preserve">
</t>
        </r>
      </text>
    </comment>
  </commentList>
</comments>
</file>

<file path=xl/comments2.xml><?xml version="1.0" encoding="utf-8"?>
<comments xmlns="http://schemas.openxmlformats.org/spreadsheetml/2006/main">
  <authors>
    <author>Carlos Flores</author>
  </authors>
  <commentList>
    <comment ref="A12" authorId="0">
      <text>
        <r>
          <rPr>
            <b/>
            <sz val="9"/>
            <color indexed="81"/>
            <rFont val="Tahoma"/>
            <family val="2"/>
          </rPr>
          <t>Carlos Flores:</t>
        </r>
        <r>
          <rPr>
            <sz val="9"/>
            <color indexed="81"/>
            <rFont val="Tahoma"/>
            <family val="2"/>
          </rPr>
          <t xml:space="preserve">
insertar costo estimado solo en el primer año
</t>
        </r>
      </text>
    </comment>
  </commentList>
</comments>
</file>

<file path=xl/sharedStrings.xml><?xml version="1.0" encoding="utf-8"?>
<sst xmlns="http://schemas.openxmlformats.org/spreadsheetml/2006/main" count="135" uniqueCount="105">
  <si>
    <t>Año</t>
  </si>
  <si>
    <t>Energía suminstrada por Solar</t>
  </si>
  <si>
    <t>kWp</t>
  </si>
  <si>
    <t>kWh/año</t>
  </si>
  <si>
    <t>Entrar datos en celdas con texto en azul</t>
  </si>
  <si>
    <t>Tipo de cambio del dólar americano</t>
  </si>
  <si>
    <t>Mantenimiento</t>
  </si>
  <si>
    <t>Ahorro anual en energía por el solar</t>
  </si>
  <si>
    <t>Tamaño propuesto del Sistema Solar</t>
  </si>
  <si>
    <t>No cambiar ni introducir datos en las celdas en texto negro ó rojo</t>
  </si>
  <si>
    <t>Bases de Propuesta</t>
  </si>
  <si>
    <t>Sistema Propuesto</t>
  </si>
  <si>
    <t>Precio base</t>
  </si>
  <si>
    <t>Contribución solar propuesta</t>
  </si>
  <si>
    <t>del total del consumo</t>
  </si>
  <si>
    <t>Rentabilidad</t>
  </si>
  <si>
    <t>Ahorro en la  vida del sistema</t>
  </si>
  <si>
    <t>Recuperación de la Inversión</t>
  </si>
  <si>
    <t>total</t>
  </si>
  <si>
    <t>Variación anual en la generación solar</t>
  </si>
  <si>
    <t>Analisis ahorros</t>
  </si>
  <si>
    <t>Ahorros acumulado</t>
  </si>
  <si>
    <t>años retorno de inversión</t>
  </si>
  <si>
    <t>Generación solar</t>
  </si>
  <si>
    <t>en 20 años</t>
  </si>
  <si>
    <t>en 10 años</t>
  </si>
  <si>
    <t>m2</t>
  </si>
  <si>
    <t>Reporte de Consumo del Recibo Eléctrico</t>
  </si>
  <si>
    <t>MES</t>
  </si>
  <si>
    <t>AÑO</t>
  </si>
  <si>
    <t>kWh anual</t>
  </si>
  <si>
    <t>Area ocupada por el arrreglo solar</t>
  </si>
  <si>
    <t>USD</t>
  </si>
  <si>
    <t xml:space="preserve">Con Sistema Solar </t>
  </si>
  <si>
    <t>USD/Wp</t>
  </si>
  <si>
    <t>kWh diarios</t>
  </si>
  <si>
    <t>Radiación solar del sitio</t>
  </si>
  <si>
    <t>Precio por Sistema instalado "llave en mano", USD antes de IVA</t>
  </si>
  <si>
    <t>Potencia FV kWp (CD)</t>
  </si>
  <si>
    <t>No. de Paneles</t>
  </si>
  <si>
    <t>Potencia inversor kW (CA)</t>
  </si>
  <si>
    <t>Marca Inversor</t>
  </si>
  <si>
    <t>Precio USD/Wp</t>
  </si>
  <si>
    <t>Primo</t>
  </si>
  <si>
    <t>W</t>
  </si>
  <si>
    <t>rev</t>
  </si>
  <si>
    <t>Potencia Panel Solar</t>
  </si>
  <si>
    <t xml:space="preserve">Número de Paneles solares </t>
  </si>
  <si>
    <t xml:space="preserve">Incremento anual estimado en tarifas </t>
  </si>
  <si>
    <t xml:space="preserve">Costo supervisón y mantenimiento </t>
  </si>
  <si>
    <t>Precio y Rentabilidad</t>
  </si>
  <si>
    <t xml:space="preserve">Consumo eléctrico anual </t>
  </si>
  <si>
    <t>Costo Tarifa eléctrica DAC</t>
  </si>
  <si>
    <t>pesos (antes de IVA)</t>
  </si>
  <si>
    <t>Nota: Incluir los consumos unicamente del último año</t>
  </si>
  <si>
    <t>Costo Tarifa eléctrica 1</t>
  </si>
  <si>
    <t>pesos por dólar</t>
  </si>
  <si>
    <t>Límite alto consumo</t>
  </si>
  <si>
    <t>kWh por mes</t>
  </si>
  <si>
    <t>Costo total del Sistema Instalado</t>
  </si>
  <si>
    <t>pesos</t>
  </si>
  <si>
    <t>pesos (incluye IVA)</t>
  </si>
  <si>
    <t>Familia Pérez Smith</t>
  </si>
  <si>
    <t>kWh bimestral</t>
  </si>
  <si>
    <t>bimestral</t>
  </si>
  <si>
    <t>Sistema Solar Interconectado Residencial</t>
  </si>
  <si>
    <t>Ahorro acumulado</t>
  </si>
  <si>
    <t>en 30 años, vida del sistema</t>
  </si>
  <si>
    <t xml:space="preserve">Ahorro anual </t>
  </si>
  <si>
    <t>Situación Actual: CFE 100%</t>
  </si>
  <si>
    <t>pesos/kWh</t>
  </si>
  <si>
    <t>Energía  Consumida de la red</t>
  </si>
  <si>
    <t>Pago anual electricidad consumida de CFE</t>
  </si>
  <si>
    <t>Pago anual por electricidad a CFE (inc. IVA)</t>
  </si>
  <si>
    <t xml:space="preserve">Ahorros </t>
  </si>
  <si>
    <t>Inversión del usuario en el sistema</t>
  </si>
  <si>
    <t>CONSUMO KWH</t>
  </si>
  <si>
    <t>Pago actual a CFE por consumo</t>
  </si>
  <si>
    <t>pesos por año, inc. IVA</t>
  </si>
  <si>
    <t>Pago a CFE despues de instalar sistema solar</t>
  </si>
  <si>
    <t>pesos por año</t>
  </si>
  <si>
    <t>Potencia del Inversor</t>
  </si>
  <si>
    <t>kW</t>
  </si>
  <si>
    <t>Información complementaria (opcional)</t>
  </si>
  <si>
    <t>años</t>
  </si>
  <si>
    <r>
      <rPr>
        <b/>
        <sz val="12"/>
        <rFont val="Tahoma"/>
        <family val="2"/>
      </rPr>
      <t>kWh</t>
    </r>
    <r>
      <rPr>
        <sz val="12"/>
        <rFont val="Tahoma"/>
        <family val="2"/>
      </rPr>
      <t>, ver "Reporte de Consumos"</t>
    </r>
  </si>
  <si>
    <r>
      <rPr>
        <b/>
        <sz val="12"/>
        <rFont val="Tahoma"/>
        <family val="2"/>
      </rPr>
      <t>kWh/m2-día</t>
    </r>
    <r>
      <rPr>
        <sz val="12"/>
        <rFont val="Tahoma"/>
        <family val="2"/>
      </rPr>
      <t>, global promedio anual</t>
    </r>
  </si>
  <si>
    <t>Galvo</t>
  </si>
  <si>
    <t>Precio de Venta de SFV Interconectados Residenciales Instalados</t>
  </si>
  <si>
    <t>TL1500</t>
  </si>
  <si>
    <t>TL2000</t>
  </si>
  <si>
    <t>TL3000</t>
  </si>
  <si>
    <t>TL5000</t>
  </si>
  <si>
    <t>2x TL3000</t>
  </si>
  <si>
    <t>2x TL5000</t>
  </si>
  <si>
    <t>Modelo Inversor</t>
  </si>
  <si>
    <t>crece conforme la tarifa aumenta</t>
  </si>
  <si>
    <t>Instalación no incluye obras civiles o estructuras especiales</t>
  </si>
  <si>
    <t>pesos,</t>
  </si>
  <si>
    <t>Emisiones de CO2 evitadas</t>
  </si>
  <si>
    <t>toneladas</t>
  </si>
  <si>
    <r>
      <t xml:space="preserve">Módulos Solares: </t>
    </r>
    <r>
      <rPr>
        <b/>
        <sz val="11"/>
        <color rgb="FF0000FF"/>
        <rFont val="Calibri"/>
        <family val="2"/>
      </rPr>
      <t xml:space="preserve">Solar World de 295W,monocristalino </t>
    </r>
  </si>
  <si>
    <r>
      <t xml:space="preserve">Inversores </t>
    </r>
    <r>
      <rPr>
        <b/>
        <sz val="11"/>
        <color rgb="FF0000FF"/>
        <rFont val="Calibri"/>
        <family val="2"/>
      </rPr>
      <t>Fronius Galvo y Primo</t>
    </r>
  </si>
  <si>
    <r>
      <t xml:space="preserve">Módulos Solares: </t>
    </r>
    <r>
      <rPr>
        <b/>
        <sz val="11"/>
        <color rgb="FF0000FF"/>
        <rFont val="Calibri"/>
        <family val="2"/>
      </rPr>
      <t xml:space="preserve">Phono Solar de 260W, policristalino </t>
    </r>
  </si>
  <si>
    <r>
      <rPr>
        <sz val="11"/>
        <color rgb="FF0000FF"/>
        <rFont val="Calibri"/>
        <family val="2"/>
        <scheme val="minor"/>
      </rPr>
      <t>Inversores</t>
    </r>
    <r>
      <rPr>
        <b/>
        <sz val="11"/>
        <color rgb="FF0000FF"/>
        <rFont val="Calibri"/>
        <family val="2"/>
        <scheme val="minor"/>
      </rPr>
      <t xml:space="preserve"> Zeversolar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</si>
</sst>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0.00;[Red]\-&quot;$&quot;#,##0.00"/>
    <numFmt numFmtId="41" formatCode="_-* #,##0_-;\-* #,##0_-;_-* &quot;-&quot;_-;_-@_-"/>
    <numFmt numFmtId="43" formatCode="_-* #,##0.00_-;\-* #,##0.00_-;_-* &quot;-&quot;??_-;_-@_-"/>
    <numFmt numFmtId="164" formatCode="#,##0.0"/>
    <numFmt numFmtId="165" formatCode="0.0"/>
    <numFmt numFmtId="166" formatCode="0.0%"/>
    <numFmt numFmtId="167" formatCode="#,##0_ ;[Red]\-#,##0\ "/>
    <numFmt numFmtId="168" formatCode="#,##0.0_ ;[Red]\-#,##0.0\ "/>
    <numFmt numFmtId="169" formatCode="#,##0.00_ ;[Red]\-#,##0.00\ "/>
    <numFmt numFmtId="170" formatCode="_-[$€-2]* #,##0.00_-;\-[$€-2]* #,##0.00_-;_-[$€-2]* &quot;-&quot;??_-"/>
    <numFmt numFmtId="171" formatCode="_-* #,##0_-;\-* #,##0_-;_-* &quot;-&quot;??_-;_-@_-"/>
    <numFmt numFmtId="172" formatCode="_-* #,##0.0_-;\-* #,##0.0_-;_-* &quot;-&quot;??_-;_-@_-"/>
  </numFmts>
  <fonts count="57" x14ac:knownFonts="1">
    <font>
      <sz val="11"/>
      <color indexed="8"/>
      <name val="Calibri"/>
      <family val="2"/>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Tahoma"/>
      <family val="2"/>
    </font>
    <font>
      <sz val="9"/>
      <color indexed="81"/>
      <name val="Tahoma"/>
      <family val="2"/>
    </font>
    <font>
      <b/>
      <sz val="9"/>
      <color indexed="81"/>
      <name val="Tahoma"/>
      <family val="2"/>
    </font>
    <font>
      <b/>
      <sz val="12"/>
      <color indexed="12"/>
      <name val="Tahoma"/>
      <family val="2"/>
    </font>
    <font>
      <sz val="8"/>
      <name val="Calibri"/>
      <family val="2"/>
    </font>
    <font>
      <b/>
      <sz val="12"/>
      <color indexed="8"/>
      <name val="Calibri"/>
      <family val="2"/>
    </font>
    <font>
      <b/>
      <sz val="12"/>
      <name val="Tahoma"/>
      <family val="2"/>
    </font>
    <font>
      <sz val="12"/>
      <name val="Tahoma"/>
      <family val="2"/>
    </font>
    <font>
      <sz val="10"/>
      <color indexed="12"/>
      <name val="Tahoma"/>
      <family val="2"/>
    </font>
    <font>
      <sz val="12"/>
      <color rgb="FF0000FF"/>
      <name val="Tahoma"/>
      <family val="2"/>
    </font>
    <font>
      <sz val="10"/>
      <name val="Calibri"/>
      <family val="2"/>
    </font>
    <font>
      <b/>
      <sz val="12"/>
      <name val="Calibri Light"/>
      <family val="2"/>
    </font>
    <font>
      <sz val="10"/>
      <name val="Calibri Light"/>
      <family val="2"/>
    </font>
    <font>
      <sz val="11"/>
      <color rgb="FF0000FF"/>
      <name val="Calibri"/>
      <family val="2"/>
    </font>
    <font>
      <b/>
      <sz val="10"/>
      <name val="Tahoma"/>
      <family val="2"/>
    </font>
    <font>
      <sz val="11"/>
      <color rgb="FF000000"/>
      <name val="Calibri"/>
      <family val="2"/>
    </font>
    <font>
      <sz val="11"/>
      <color rgb="FF0000FF"/>
      <name val="Calibri"/>
      <family val="2"/>
      <scheme val="minor"/>
    </font>
    <font>
      <sz val="11"/>
      <color indexed="8"/>
      <name val="Calibri"/>
      <family val="2"/>
      <scheme val="minor"/>
    </font>
    <font>
      <b/>
      <sz val="11"/>
      <color indexed="8"/>
      <name val="Calibri"/>
      <family val="2"/>
      <scheme val="minor"/>
    </font>
    <font>
      <i/>
      <sz val="10"/>
      <name val="Tahoma"/>
      <family val="2"/>
    </font>
    <font>
      <b/>
      <sz val="18"/>
      <color indexed="12"/>
      <name val="Calibri"/>
      <family val="2"/>
      <scheme val="minor"/>
    </font>
    <font>
      <b/>
      <sz val="16"/>
      <name val="Calibri Light"/>
      <family val="2"/>
    </font>
    <font>
      <b/>
      <sz val="12"/>
      <color theme="1"/>
      <name val="Calibri"/>
      <family val="2"/>
      <scheme val="minor"/>
    </font>
    <font>
      <sz val="12"/>
      <color theme="1"/>
      <name val="Calibri"/>
      <family val="2"/>
      <scheme val="minor"/>
    </font>
    <font>
      <b/>
      <sz val="11"/>
      <color theme="1"/>
      <name val="Calibri"/>
      <family val="2"/>
      <scheme val="minor"/>
    </font>
    <font>
      <b/>
      <sz val="11"/>
      <color rgb="FF0000FF"/>
      <name val="Calibri"/>
      <family val="2"/>
      <scheme val="minor"/>
    </font>
    <font>
      <sz val="12"/>
      <color theme="0" tint="-0.499984740745262"/>
      <name val="Tahoma"/>
      <family val="2"/>
    </font>
    <font>
      <sz val="10"/>
      <color rgb="FF0000FF"/>
      <name val="Tahoma"/>
      <family val="2"/>
    </font>
    <font>
      <sz val="10"/>
      <color theme="0" tint="-0.249977111117893"/>
      <name val="Tahoma"/>
      <family val="2"/>
    </font>
    <font>
      <sz val="11"/>
      <color theme="0" tint="-0.249977111117893"/>
      <name val="Calibri"/>
      <family val="2"/>
    </font>
    <font>
      <b/>
      <sz val="11"/>
      <color theme="0" tint="-0.249977111117893"/>
      <name val="Calibri"/>
      <family val="2"/>
    </font>
    <font>
      <b/>
      <sz val="12"/>
      <color theme="0" tint="-0.499984740745262"/>
      <name val="Tahoma"/>
      <family val="2"/>
    </font>
    <font>
      <b/>
      <sz val="12"/>
      <color rgb="FF0000FF"/>
      <name val="Tahoma"/>
      <family val="2"/>
    </font>
    <font>
      <sz val="12"/>
      <color theme="3" tint="0.39997558519241921"/>
      <name val="Tahoma"/>
      <family val="2"/>
    </font>
    <font>
      <sz val="11"/>
      <name val="Calibri"/>
      <family val="2"/>
      <scheme val="minor"/>
    </font>
    <font>
      <b/>
      <sz val="11"/>
      <name val="Calibri"/>
      <family val="2"/>
      <scheme val="minor"/>
    </font>
    <font>
      <b/>
      <sz val="11"/>
      <color rgb="FF0000FF"/>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D9FFD9"/>
        <bgColor indexed="64"/>
      </patternFill>
    </fill>
    <fill>
      <patternFill patternType="solid">
        <fgColor theme="6" tint="0.59999389629810485"/>
        <bgColor indexed="64"/>
      </patternFill>
    </fill>
    <fill>
      <patternFill patternType="solid">
        <fgColor theme="8"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170" fontId="11" fillId="0" borderId="0" applyFont="0" applyFill="0" applyBorder="0" applyAlignment="0" applyProtection="0"/>
    <xf numFmtId="0" fontId="12" fillId="3" borderId="0" applyNumberFormat="0" applyBorder="0" applyAlignment="0" applyProtection="0"/>
    <xf numFmtId="43" fontId="3" fillId="0" borderId="0" applyFont="0" applyFill="0" applyBorder="0" applyAlignment="0" applyProtection="0"/>
    <xf numFmtId="0" fontId="13" fillId="22" borderId="0" applyNumberFormat="0" applyBorder="0" applyAlignment="0" applyProtection="0"/>
    <xf numFmtId="0" fontId="11" fillId="0" borderId="0"/>
    <xf numFmtId="0" fontId="3"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9" fillId="0" borderId="8" applyNumberFormat="0" applyFill="0" applyAlignment="0" applyProtection="0"/>
    <xf numFmtId="9" fontId="3" fillId="0" borderId="0" applyFont="0" applyFill="0" applyBorder="0" applyAlignment="0" applyProtection="0"/>
    <xf numFmtId="0" fontId="35" fillId="0" borderId="0"/>
    <xf numFmtId="0" fontId="2" fillId="0" borderId="0"/>
    <xf numFmtId="9" fontId="2" fillId="0" borderId="0" applyFont="0" applyFill="0" applyBorder="0" applyAlignment="0" applyProtection="0"/>
  </cellStyleXfs>
  <cellXfs count="188">
    <xf numFmtId="0" fontId="0" fillId="0" borderId="0" xfId="0"/>
    <xf numFmtId="167" fontId="20" fillId="24" borderId="0" xfId="35" applyNumberFormat="1" applyFont="1" applyFill="1" applyBorder="1" applyAlignment="1">
      <alignment horizontal="right"/>
    </xf>
    <xf numFmtId="169" fontId="20" fillId="24" borderId="0" xfId="35" applyNumberFormat="1" applyFont="1" applyFill="1" applyBorder="1"/>
    <xf numFmtId="169" fontId="20" fillId="24" borderId="0" xfId="35" applyNumberFormat="1" applyFont="1" applyFill="1" applyBorder="1" applyAlignment="1">
      <alignment wrapText="1"/>
    </xf>
    <xf numFmtId="169" fontId="20" fillId="24" borderId="0" xfId="35" applyNumberFormat="1" applyFont="1" applyFill="1" applyBorder="1" applyAlignment="1">
      <alignment horizontal="right"/>
    </xf>
    <xf numFmtId="0" fontId="0" fillId="0" borderId="0" xfId="0" applyFill="1"/>
    <xf numFmtId="167" fontId="20" fillId="0" borderId="0" xfId="35" applyNumberFormat="1" applyFont="1" applyFill="1" applyBorder="1" applyAlignment="1">
      <alignment horizontal="center"/>
    </xf>
    <xf numFmtId="4" fontId="20" fillId="0" borderId="0" xfId="35" applyNumberFormat="1" applyFont="1" applyFill="1" applyBorder="1" applyAlignment="1">
      <alignment horizontal="right" wrapText="1"/>
    </xf>
    <xf numFmtId="4" fontId="20" fillId="0" borderId="0" xfId="35" applyNumberFormat="1" applyFont="1" applyFill="1" applyBorder="1" applyAlignment="1">
      <alignment horizontal="center"/>
    </xf>
    <xf numFmtId="4" fontId="20" fillId="0" borderId="0" xfId="35" applyNumberFormat="1" applyFont="1" applyFill="1" applyBorder="1" applyAlignment="1">
      <alignment horizontal="right"/>
    </xf>
    <xf numFmtId="165" fontId="20" fillId="0" borderId="0" xfId="35" applyNumberFormat="1" applyFont="1" applyFill="1" applyBorder="1" applyAlignment="1">
      <alignment horizontal="center"/>
    </xf>
    <xf numFmtId="165" fontId="20" fillId="0" borderId="0" xfId="35" applyNumberFormat="1" applyFont="1" applyFill="1" applyBorder="1"/>
    <xf numFmtId="167" fontId="20" fillId="0" borderId="0" xfId="35" applyNumberFormat="1" applyFont="1" applyFill="1" applyBorder="1"/>
    <xf numFmtId="167" fontId="20" fillId="0" borderId="0" xfId="35" applyNumberFormat="1" applyFont="1" applyFill="1" applyBorder="1" applyAlignment="1"/>
    <xf numFmtId="167" fontId="27" fillId="24" borderId="0" xfId="35" applyNumberFormat="1" applyFont="1" applyFill="1" applyBorder="1" applyAlignment="1">
      <alignment horizontal="right"/>
    </xf>
    <xf numFmtId="169" fontId="27" fillId="24" borderId="0" xfId="35" applyNumberFormat="1" applyFont="1" applyFill="1" applyBorder="1"/>
    <xf numFmtId="169" fontId="27" fillId="24" borderId="0" xfId="35" applyNumberFormat="1" applyFont="1" applyFill="1" applyBorder="1" applyAlignment="1">
      <alignment vertical="center"/>
    </xf>
    <xf numFmtId="167" fontId="27" fillId="25" borderId="0" xfId="35" applyNumberFormat="1" applyFont="1" applyFill="1" applyBorder="1" applyAlignment="1">
      <alignment horizontal="right"/>
    </xf>
    <xf numFmtId="167" fontId="27" fillId="25" borderId="0" xfId="35" applyNumberFormat="1" applyFont="1" applyFill="1" applyBorder="1" applyAlignment="1">
      <alignment horizontal="right" wrapText="1"/>
    </xf>
    <xf numFmtId="169" fontId="27" fillId="24" borderId="0" xfId="35" applyNumberFormat="1" applyFont="1" applyFill="1" applyBorder="1" applyAlignment="1"/>
    <xf numFmtId="167" fontId="27" fillId="25" borderId="0" xfId="35" applyNumberFormat="1" applyFont="1" applyFill="1" applyBorder="1" applyAlignment="1"/>
    <xf numFmtId="167" fontId="27" fillId="25" borderId="0" xfId="35" applyNumberFormat="1" applyFont="1" applyFill="1" applyBorder="1" applyAlignment="1">
      <alignment horizontal="left"/>
    </xf>
    <xf numFmtId="167" fontId="27" fillId="25" borderId="0" xfId="35" applyNumberFormat="1" applyFont="1" applyFill="1" applyBorder="1"/>
    <xf numFmtId="167" fontId="27" fillId="24" borderId="0" xfId="35" applyNumberFormat="1" applyFont="1" applyFill="1" applyBorder="1"/>
    <xf numFmtId="167" fontId="26" fillId="25" borderId="0" xfId="35" applyNumberFormat="1" applyFont="1" applyFill="1" applyBorder="1" applyAlignment="1">
      <alignment horizontal="right"/>
    </xf>
    <xf numFmtId="167" fontId="26" fillId="24" borderId="0" xfId="35" applyNumberFormat="1" applyFont="1" applyFill="1" applyBorder="1" applyAlignment="1">
      <alignment horizontal="right"/>
    </xf>
    <xf numFmtId="167" fontId="26" fillId="24" borderId="0" xfId="35" applyNumberFormat="1" applyFont="1" applyFill="1" applyBorder="1"/>
    <xf numFmtId="169" fontId="27" fillId="25" borderId="0" xfId="35" applyNumberFormat="1" applyFont="1" applyFill="1" applyBorder="1" applyAlignment="1">
      <alignment horizontal="right"/>
    </xf>
    <xf numFmtId="169" fontId="27" fillId="24" borderId="0" xfId="35" applyNumberFormat="1" applyFont="1" applyFill="1" applyBorder="1" applyAlignment="1">
      <alignment wrapText="1"/>
    </xf>
    <xf numFmtId="169" fontId="27" fillId="24" borderId="0" xfId="35" applyNumberFormat="1" applyFont="1" applyFill="1" applyBorder="1" applyAlignment="1">
      <alignment horizontal="right"/>
    </xf>
    <xf numFmtId="169" fontId="23" fillId="24" borderId="0" xfId="35" applyNumberFormat="1" applyFont="1" applyFill="1" applyBorder="1" applyAlignment="1">
      <alignment vertical="center" wrapText="1"/>
    </xf>
    <xf numFmtId="167" fontId="26" fillId="24" borderId="0" xfId="35" applyNumberFormat="1" applyFont="1" applyFill="1" applyBorder="1" applyAlignment="1">
      <alignment horizontal="center"/>
    </xf>
    <xf numFmtId="167" fontId="27" fillId="24" borderId="0" xfId="35" applyNumberFormat="1" applyFont="1" applyFill="1" applyBorder="1" applyAlignment="1">
      <alignment horizontal="right" vertical="center"/>
    </xf>
    <xf numFmtId="4" fontId="20" fillId="0" borderId="0" xfId="35" applyNumberFormat="1" applyFont="1" applyFill="1" applyBorder="1" applyAlignment="1">
      <alignment horizontal="center" wrapText="1"/>
    </xf>
    <xf numFmtId="167" fontId="27" fillId="26" borderId="0" xfId="35" applyNumberFormat="1" applyFont="1" applyFill="1" applyBorder="1" applyAlignment="1">
      <alignment horizontal="right"/>
    </xf>
    <xf numFmtId="167" fontId="27" fillId="26" borderId="0" xfId="35" applyNumberFormat="1" applyFont="1" applyFill="1" applyBorder="1" applyAlignment="1">
      <alignment horizontal="left"/>
    </xf>
    <xf numFmtId="169" fontId="27" fillId="26" borderId="0" xfId="35" applyNumberFormat="1" applyFont="1" applyFill="1" applyBorder="1" applyAlignment="1"/>
    <xf numFmtId="169" fontId="27" fillId="26" borderId="0" xfId="35" applyNumberFormat="1" applyFont="1" applyFill="1" applyBorder="1" applyAlignment="1">
      <alignment horizontal="right"/>
    </xf>
    <xf numFmtId="169" fontId="27" fillId="26" borderId="0" xfId="35" applyNumberFormat="1" applyFont="1" applyFill="1" applyBorder="1"/>
    <xf numFmtId="167" fontId="20" fillId="28" borderId="9" xfId="35" applyNumberFormat="1" applyFont="1" applyFill="1" applyBorder="1" applyAlignment="1">
      <alignment horizontal="center"/>
    </xf>
    <xf numFmtId="167" fontId="20" fillId="28" borderId="9" xfId="35" applyNumberFormat="1" applyFont="1" applyFill="1" applyBorder="1" applyAlignment="1"/>
    <xf numFmtId="167" fontId="32" fillId="0" borderId="0" xfId="35" applyNumberFormat="1" applyFont="1" applyFill="1" applyBorder="1" applyAlignment="1">
      <alignment horizontal="center" vertical="center"/>
    </xf>
    <xf numFmtId="167" fontId="30" fillId="27" borderId="0" xfId="35" applyNumberFormat="1" applyFont="1" applyFill="1" applyBorder="1" applyAlignment="1">
      <alignment horizontal="center" vertical="center" wrapText="1"/>
    </xf>
    <xf numFmtId="167" fontId="30" fillId="27" borderId="0" xfId="35" applyNumberFormat="1" applyFont="1" applyFill="1" applyBorder="1" applyAlignment="1">
      <alignment horizontal="center" vertical="center"/>
    </xf>
    <xf numFmtId="0" fontId="25" fillId="0" borderId="0" xfId="0" applyFont="1" applyFill="1" applyAlignment="1"/>
    <xf numFmtId="167" fontId="27" fillId="25" borderId="0" xfId="35" applyNumberFormat="1" applyFont="1" applyFill="1" applyBorder="1" applyAlignment="1">
      <alignment horizontal="right" wrapText="1"/>
    </xf>
    <xf numFmtId="169" fontId="27" fillId="25" borderId="0" xfId="35" applyNumberFormat="1" applyFont="1" applyFill="1" applyBorder="1" applyAlignment="1">
      <alignment horizontal="right"/>
    </xf>
    <xf numFmtId="9" fontId="29" fillId="25" borderId="0" xfId="35" applyNumberFormat="1" applyFont="1" applyFill="1" applyBorder="1" applyAlignment="1">
      <alignment horizontal="center" wrapText="1"/>
    </xf>
    <xf numFmtId="167" fontId="26" fillId="25" borderId="0" xfId="35" applyNumberFormat="1" applyFont="1" applyFill="1" applyBorder="1" applyAlignment="1"/>
    <xf numFmtId="3" fontId="26" fillId="25" borderId="0" xfId="35" applyNumberFormat="1" applyFont="1" applyFill="1" applyBorder="1" applyAlignment="1">
      <alignment horizontal="right"/>
    </xf>
    <xf numFmtId="167" fontId="27" fillId="24" borderId="0" xfId="35" applyNumberFormat="1" applyFont="1" applyFill="1" applyBorder="1" applyAlignment="1">
      <alignment vertical="center" wrapText="1"/>
    </xf>
    <xf numFmtId="167" fontId="27" fillId="24" borderId="0" xfId="35" applyNumberFormat="1" applyFont="1" applyFill="1" applyBorder="1" applyAlignment="1">
      <alignment horizontal="right" vertical="center" wrapText="1"/>
    </xf>
    <xf numFmtId="167" fontId="26" fillId="25" borderId="0" xfId="35" applyNumberFormat="1" applyFont="1" applyFill="1" applyBorder="1" applyAlignment="1">
      <alignment horizontal="right" wrapText="1"/>
    </xf>
    <xf numFmtId="0" fontId="0" fillId="0" borderId="0" xfId="0" applyAlignment="1">
      <alignment horizontal="center"/>
    </xf>
    <xf numFmtId="0" fontId="0" fillId="0" borderId="0" xfId="0" applyBorder="1"/>
    <xf numFmtId="0" fontId="33" fillId="0" borderId="0" xfId="0" applyFont="1" applyBorder="1" applyAlignment="1">
      <alignment horizontal="center" vertical="center" wrapText="1"/>
    </xf>
    <xf numFmtId="0" fontId="33" fillId="0" borderId="0" xfId="0" applyFont="1" applyBorder="1" applyAlignment="1">
      <alignment vertical="center" wrapText="1"/>
    </xf>
    <xf numFmtId="8" fontId="33" fillId="0" borderId="0" xfId="0" applyNumberFormat="1" applyFont="1" applyBorder="1" applyAlignment="1">
      <alignment vertical="center" wrapText="1"/>
    </xf>
    <xf numFmtId="0" fontId="19" fillId="0" borderId="0" xfId="0" applyFont="1" applyBorder="1" applyAlignment="1">
      <alignment vertical="center" textRotation="255"/>
    </xf>
    <xf numFmtId="0" fontId="36" fillId="0" borderId="0" xfId="0" applyFont="1" applyBorder="1" applyAlignment="1">
      <alignment horizontal="center" vertical="center" wrapText="1"/>
    </xf>
    <xf numFmtId="0" fontId="36" fillId="0" borderId="0" xfId="0" applyFont="1" applyBorder="1" applyAlignment="1">
      <alignment vertical="center" wrapText="1"/>
    </xf>
    <xf numFmtId="8" fontId="36" fillId="0" borderId="0" xfId="0" applyNumberFormat="1" applyFont="1" applyBorder="1" applyAlignment="1">
      <alignment vertical="center" wrapText="1"/>
    </xf>
    <xf numFmtId="0" fontId="37" fillId="0" borderId="0" xfId="0" applyFont="1" applyBorder="1"/>
    <xf numFmtId="0" fontId="37" fillId="0" borderId="0" xfId="0" applyFont="1"/>
    <xf numFmtId="0" fontId="38" fillId="0" borderId="0" xfId="0" applyFont="1" applyBorder="1" applyAlignment="1"/>
    <xf numFmtId="171" fontId="38" fillId="0" borderId="0" xfId="33" applyNumberFormat="1" applyFont="1" applyBorder="1"/>
    <xf numFmtId="8" fontId="38" fillId="0" borderId="0" xfId="0" applyNumberFormat="1" applyFont="1" applyBorder="1" applyAlignment="1">
      <alignment vertical="center" wrapText="1"/>
    </xf>
    <xf numFmtId="8" fontId="38" fillId="0" borderId="0" xfId="0" applyNumberFormat="1" applyFont="1" applyBorder="1"/>
    <xf numFmtId="0" fontId="38" fillId="0" borderId="0" xfId="0" applyFont="1" applyBorder="1"/>
    <xf numFmtId="0" fontId="38" fillId="0" borderId="0" xfId="0" applyFont="1" applyBorder="1" applyAlignment="1">
      <alignment horizontal="center"/>
    </xf>
    <xf numFmtId="0" fontId="37" fillId="0" borderId="0" xfId="0" applyFont="1" applyBorder="1" applyAlignment="1">
      <alignment horizontal="center"/>
    </xf>
    <xf numFmtId="0" fontId="37" fillId="0" borderId="0" xfId="0" applyFont="1" applyAlignment="1">
      <alignment horizontal="center"/>
    </xf>
    <xf numFmtId="8" fontId="36" fillId="0" borderId="0" xfId="0" applyNumberFormat="1" applyFont="1" applyBorder="1" applyAlignment="1">
      <alignment horizontal="center" vertical="center" wrapText="1"/>
    </xf>
    <xf numFmtId="0" fontId="19" fillId="29" borderId="0" xfId="0" applyFont="1" applyFill="1" applyAlignment="1">
      <alignment horizontal="center"/>
    </xf>
    <xf numFmtId="171" fontId="19" fillId="29" borderId="0" xfId="33" applyNumberFormat="1" applyFont="1" applyFill="1" applyAlignment="1">
      <alignment horizontal="center"/>
    </xf>
    <xf numFmtId="0" fontId="19" fillId="0" borderId="0" xfId="0" applyFont="1" applyFill="1" applyAlignment="1">
      <alignment horizontal="center"/>
    </xf>
    <xf numFmtId="0" fontId="19" fillId="30" borderId="0" xfId="0" applyFont="1" applyFill="1" applyAlignment="1">
      <alignment horizontal="center"/>
    </xf>
    <xf numFmtId="165" fontId="39" fillId="0" borderId="0" xfId="35" applyNumberFormat="1" applyFont="1" applyFill="1" applyBorder="1" applyAlignment="1">
      <alignment horizontal="center"/>
    </xf>
    <xf numFmtId="167" fontId="39" fillId="0" borderId="0" xfId="35" applyNumberFormat="1" applyFont="1" applyFill="1" applyBorder="1" applyAlignment="1"/>
    <xf numFmtId="165" fontId="39" fillId="0" borderId="0" xfId="35" applyNumberFormat="1" applyFont="1" applyFill="1" applyBorder="1"/>
    <xf numFmtId="3" fontId="27" fillId="25" borderId="0" xfId="35" applyNumberFormat="1" applyFont="1" applyFill="1" applyBorder="1" applyAlignment="1">
      <alignment horizontal="right"/>
    </xf>
    <xf numFmtId="168" fontId="27" fillId="25" borderId="0" xfId="35" applyNumberFormat="1" applyFont="1" applyFill="1" applyBorder="1" applyAlignment="1">
      <alignment horizontal="left"/>
    </xf>
    <xf numFmtId="0" fontId="42" fillId="0" borderId="0" xfId="46" applyFont="1"/>
    <xf numFmtId="0" fontId="2" fillId="0" borderId="0" xfId="46"/>
    <xf numFmtId="0" fontId="2" fillId="0" borderId="0" xfId="46" applyFont="1"/>
    <xf numFmtId="0" fontId="2" fillId="0" borderId="0" xfId="46" applyBorder="1"/>
    <xf numFmtId="15" fontId="43" fillId="0" borderId="0" xfId="46" applyNumberFormat="1" applyFont="1" applyAlignment="1">
      <alignment horizontal="center"/>
    </xf>
    <xf numFmtId="167" fontId="27" fillId="24" borderId="0" xfId="35" applyNumberFormat="1" applyFont="1" applyFill="1" applyBorder="1" applyAlignment="1">
      <alignment horizontal="center"/>
    </xf>
    <xf numFmtId="167" fontId="31" fillId="27" borderId="0" xfId="35" applyNumberFormat="1" applyFont="1" applyFill="1" applyBorder="1" applyAlignment="1">
      <alignment horizontal="center" vertical="center" wrapText="1"/>
    </xf>
    <xf numFmtId="4" fontId="20" fillId="0" borderId="0" xfId="35" applyNumberFormat="1" applyFont="1" applyFill="1" applyBorder="1" applyAlignment="1">
      <alignment horizontal="right" wrapText="1"/>
    </xf>
    <xf numFmtId="4" fontId="39" fillId="0" borderId="0" xfId="35" applyNumberFormat="1" applyFont="1" applyFill="1" applyBorder="1" applyAlignment="1">
      <alignment horizontal="right" wrapText="1"/>
    </xf>
    <xf numFmtId="4" fontId="34" fillId="28" borderId="9" xfId="35" applyNumberFormat="1" applyFont="1" applyFill="1" applyBorder="1" applyAlignment="1">
      <alignment horizontal="right" wrapText="1"/>
    </xf>
    <xf numFmtId="0" fontId="25" fillId="0" borderId="0" xfId="0" applyFont="1" applyFill="1" applyAlignment="1">
      <alignment horizontal="center"/>
    </xf>
    <xf numFmtId="4" fontId="20" fillId="28" borderId="9" xfId="35" applyNumberFormat="1" applyFont="1" applyFill="1" applyBorder="1" applyAlignment="1">
      <alignment horizontal="right" wrapText="1"/>
    </xf>
    <xf numFmtId="0" fontId="2" fillId="0" borderId="0" xfId="46" applyFill="1" applyBorder="1" applyAlignment="1"/>
    <xf numFmtId="169" fontId="27" fillId="25" borderId="0" xfId="35" applyNumberFormat="1" applyFont="1" applyFill="1" applyBorder="1" applyAlignment="1">
      <alignment horizontal="right"/>
    </xf>
    <xf numFmtId="169" fontId="26" fillId="25" borderId="0" xfId="35" applyNumberFormat="1" applyFont="1" applyFill="1" applyBorder="1" applyAlignment="1">
      <alignment horizontal="right"/>
    </xf>
    <xf numFmtId="167" fontId="27" fillId="25" borderId="0" xfId="35" applyNumberFormat="1" applyFont="1" applyFill="1" applyBorder="1" applyAlignment="1">
      <alignment horizontal="right" wrapText="1"/>
    </xf>
    <xf numFmtId="0" fontId="19" fillId="0" borderId="0" xfId="0" applyFont="1" applyAlignment="1"/>
    <xf numFmtId="0" fontId="19" fillId="29" borderId="0" xfId="0" applyFont="1" applyFill="1" applyAlignment="1">
      <alignment horizontal="right"/>
    </xf>
    <xf numFmtId="167" fontId="46" fillId="25" borderId="0" xfId="35" applyNumberFormat="1" applyFont="1" applyFill="1" applyBorder="1" applyAlignment="1">
      <alignment horizontal="left"/>
    </xf>
    <xf numFmtId="169" fontId="46" fillId="26" borderId="0" xfId="35" applyNumberFormat="1" applyFont="1" applyFill="1" applyBorder="1"/>
    <xf numFmtId="169" fontId="46" fillId="26" borderId="0" xfId="35" applyNumberFormat="1" applyFont="1" applyFill="1" applyBorder="1" applyAlignment="1">
      <alignment horizontal="right"/>
    </xf>
    <xf numFmtId="4" fontId="26" fillId="25" borderId="0" xfId="35" applyNumberFormat="1" applyFont="1" applyFill="1" applyBorder="1" applyAlignment="1">
      <alignment horizontal="right"/>
    </xf>
    <xf numFmtId="169" fontId="46" fillId="25" borderId="0" xfId="35" applyNumberFormat="1" applyFont="1" applyFill="1" applyBorder="1" applyAlignment="1">
      <alignment horizontal="right"/>
    </xf>
    <xf numFmtId="169" fontId="46" fillId="26" borderId="0" xfId="35" applyNumberFormat="1" applyFont="1" applyFill="1" applyBorder="1" applyAlignment="1"/>
    <xf numFmtId="167" fontId="46" fillId="24" borderId="0" xfId="35" applyNumberFormat="1" applyFont="1" applyFill="1" applyBorder="1" applyAlignment="1">
      <alignment horizontal="right"/>
    </xf>
    <xf numFmtId="169" fontId="46" fillId="24" borderId="0" xfId="35" applyNumberFormat="1" applyFont="1" applyFill="1" applyBorder="1" applyAlignment="1"/>
    <xf numFmtId="167" fontId="27" fillId="26" borderId="0" xfId="35" applyNumberFormat="1" applyFont="1" applyFill="1" applyBorder="1" applyAlignment="1"/>
    <xf numFmtId="169" fontId="20" fillId="24" borderId="0" xfId="35" applyNumberFormat="1" applyFont="1" applyFill="1" applyBorder="1" applyAlignment="1"/>
    <xf numFmtId="167" fontId="47" fillId="0" borderId="0" xfId="35" applyNumberFormat="1" applyFont="1" applyFill="1" applyBorder="1" applyAlignment="1"/>
    <xf numFmtId="4" fontId="48" fillId="0" borderId="0" xfId="35" applyNumberFormat="1" applyFont="1" applyFill="1" applyBorder="1" applyAlignment="1">
      <alignment horizontal="right" wrapText="1"/>
    </xf>
    <xf numFmtId="4" fontId="48" fillId="0" borderId="0" xfId="35" applyNumberFormat="1" applyFont="1" applyFill="1" applyBorder="1" applyAlignment="1">
      <alignment horizontal="center"/>
    </xf>
    <xf numFmtId="4" fontId="48" fillId="0" borderId="0" xfId="35" applyNumberFormat="1" applyFont="1" applyFill="1" applyBorder="1" applyAlignment="1">
      <alignment horizontal="right"/>
    </xf>
    <xf numFmtId="0" fontId="49" fillId="0" borderId="0" xfId="0" applyFont="1" applyAlignment="1">
      <alignment horizontal="center"/>
    </xf>
    <xf numFmtId="164" fontId="50" fillId="0" borderId="0" xfId="0" applyNumberFormat="1" applyFont="1" applyAlignment="1">
      <alignment horizontal="center"/>
    </xf>
    <xf numFmtId="3" fontId="48" fillId="0" borderId="0" xfId="35" applyNumberFormat="1" applyFont="1" applyFill="1" applyBorder="1" applyAlignment="1">
      <alignment horizontal="center"/>
    </xf>
    <xf numFmtId="167" fontId="51" fillId="24" borderId="0" xfId="35" applyNumberFormat="1" applyFont="1" applyFill="1" applyBorder="1" applyAlignment="1">
      <alignment horizontal="right"/>
    </xf>
    <xf numFmtId="167" fontId="51" fillId="24" borderId="0" xfId="35" applyNumberFormat="1" applyFont="1" applyFill="1" applyBorder="1" applyAlignment="1">
      <alignment horizontal="center"/>
    </xf>
    <xf numFmtId="167" fontId="51" fillId="24" borderId="0" xfId="35" applyNumberFormat="1" applyFont="1" applyFill="1" applyBorder="1"/>
    <xf numFmtId="167" fontId="46" fillId="25" borderId="0" xfId="35" applyNumberFormat="1" applyFont="1" applyFill="1" applyBorder="1" applyAlignment="1">
      <alignment horizontal="right"/>
    </xf>
    <xf numFmtId="169" fontId="46" fillId="24" borderId="0" xfId="35" applyNumberFormat="1" applyFont="1" applyFill="1" applyBorder="1"/>
    <xf numFmtId="168" fontId="46" fillId="25" borderId="0" xfId="35" applyNumberFormat="1" applyFont="1" applyFill="1" applyBorder="1" applyAlignment="1">
      <alignment horizontal="right"/>
    </xf>
    <xf numFmtId="0" fontId="37" fillId="0" borderId="9" xfId="0" applyFont="1" applyBorder="1"/>
    <xf numFmtId="0" fontId="0" fillId="0" borderId="0" xfId="0" applyFont="1"/>
    <xf numFmtId="0" fontId="44" fillId="0" borderId="0" xfId="0" applyFont="1" applyAlignment="1">
      <alignment horizontal="right"/>
    </xf>
    <xf numFmtId="0" fontId="44" fillId="0" borderId="0" xfId="0" applyFont="1" applyAlignment="1">
      <alignment horizontal="center"/>
    </xf>
    <xf numFmtId="0" fontId="44" fillId="0" borderId="0" xfId="0" applyFont="1" applyAlignment="1">
      <alignment vertical="center"/>
    </xf>
    <xf numFmtId="0" fontId="0" fillId="0" borderId="0" xfId="0" applyAlignment="1">
      <alignment vertical="center"/>
    </xf>
    <xf numFmtId="0" fontId="0" fillId="0" borderId="0" xfId="0" applyBorder="1" applyAlignment="1"/>
    <xf numFmtId="0" fontId="44" fillId="0" borderId="11" xfId="0" applyFont="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43" fillId="0" borderId="0" xfId="46" applyFont="1" applyAlignment="1">
      <alignment horizontal="right"/>
    </xf>
    <xf numFmtId="0" fontId="0" fillId="0" borderId="12" xfId="0" applyBorder="1" applyAlignment="1">
      <alignment vertical="top" wrapText="1"/>
    </xf>
    <xf numFmtId="0" fontId="1" fillId="0" borderId="0" xfId="46" applyFont="1" applyFill="1" applyBorder="1" applyAlignment="1"/>
    <xf numFmtId="0" fontId="54" fillId="0" borderId="9" xfId="45" applyFont="1" applyBorder="1" applyAlignment="1">
      <alignment horizontal="center" vertical="top" wrapText="1"/>
    </xf>
    <xf numFmtId="0" fontId="55" fillId="0" borderId="9" xfId="45" applyFont="1" applyBorder="1" applyAlignment="1">
      <alignment horizontal="center" vertical="top" wrapText="1"/>
    </xf>
    <xf numFmtId="172" fontId="19" fillId="30" borderId="0" xfId="0" applyNumberFormat="1" applyFont="1" applyFill="1" applyAlignment="1">
      <alignment horizontal="center"/>
    </xf>
    <xf numFmtId="0" fontId="33" fillId="0" borderId="0" xfId="0" applyFont="1"/>
    <xf numFmtId="0" fontId="33" fillId="0" borderId="0" xfId="0" applyFont="1" applyBorder="1"/>
    <xf numFmtId="0" fontId="36" fillId="0" borderId="0" xfId="46" applyFont="1"/>
    <xf numFmtId="167" fontId="26" fillId="25" borderId="0" xfId="35" applyNumberFormat="1" applyFont="1" applyFill="1" applyBorder="1" applyAlignment="1" applyProtection="1">
      <alignment horizontal="right" wrapText="1"/>
      <protection locked="0"/>
    </xf>
    <xf numFmtId="9" fontId="52" fillId="25" borderId="0" xfId="44" applyFont="1" applyFill="1" applyBorder="1" applyAlignment="1" applyProtection="1">
      <alignment horizontal="right"/>
      <protection locked="0"/>
    </xf>
    <xf numFmtId="168" fontId="52" fillId="25" borderId="0" xfId="35" applyNumberFormat="1" applyFont="1" applyFill="1" applyBorder="1" applyAlignment="1" applyProtection="1">
      <alignment horizontal="right"/>
      <protection locked="0"/>
    </xf>
    <xf numFmtId="169" fontId="29" fillId="25" borderId="0" xfId="35" applyNumberFormat="1" applyFont="1" applyFill="1" applyBorder="1" applyAlignment="1" applyProtection="1">
      <alignment horizontal="right"/>
      <protection locked="0"/>
    </xf>
    <xf numFmtId="43" fontId="29" fillId="25" borderId="0" xfId="33" applyNumberFormat="1" applyFont="1" applyFill="1" applyBorder="1" applyAlignment="1" applyProtection="1">
      <alignment horizontal="right"/>
      <protection locked="0"/>
    </xf>
    <xf numFmtId="4" fontId="29" fillId="25" borderId="0" xfId="35" applyNumberFormat="1" applyFont="1" applyFill="1" applyBorder="1" applyAlignment="1" applyProtection="1">
      <alignment horizontal="right"/>
      <protection locked="0"/>
    </xf>
    <xf numFmtId="167" fontId="29" fillId="25" borderId="0" xfId="35" applyNumberFormat="1" applyFont="1" applyFill="1" applyBorder="1" applyAlignment="1" applyProtection="1">
      <alignment horizontal="right"/>
      <protection locked="0"/>
    </xf>
    <xf numFmtId="1" fontId="36" fillId="0" borderId="0" xfId="45" applyNumberFormat="1" applyFont="1" applyBorder="1" applyAlignment="1" applyProtection="1">
      <alignment horizontal="center" vertical="top" wrapText="1"/>
      <protection locked="0"/>
    </xf>
    <xf numFmtId="41" fontId="45" fillId="0" borderId="0" xfId="45" applyNumberFormat="1" applyFont="1" applyBorder="1" applyAlignment="1" applyProtection="1">
      <alignment horizontal="left" vertical="top" wrapText="1"/>
      <protection locked="0"/>
    </xf>
    <xf numFmtId="171" fontId="36" fillId="0" borderId="0" xfId="0" applyNumberFormat="1" applyFont="1" applyBorder="1" applyAlignment="1" applyProtection="1">
      <alignment horizontal="center" vertical="center" wrapText="1"/>
      <protection locked="0"/>
    </xf>
    <xf numFmtId="1" fontId="36" fillId="0" borderId="9" xfId="45" applyNumberFormat="1" applyFont="1" applyBorder="1" applyAlignment="1" applyProtection="1">
      <alignment horizontal="center" vertical="top" wrapText="1"/>
      <protection locked="0"/>
    </xf>
    <xf numFmtId="171" fontId="36" fillId="0" borderId="9" xfId="0" applyNumberFormat="1" applyFont="1" applyBorder="1" applyAlignment="1" applyProtection="1">
      <alignment horizontal="center" vertical="center" wrapText="1"/>
      <protection locked="0"/>
    </xf>
    <xf numFmtId="164" fontId="45" fillId="0" borderId="14" xfId="0" applyNumberFormat="1" applyFont="1" applyBorder="1" applyAlignment="1" applyProtection="1">
      <alignment horizontal="center"/>
      <protection locked="0"/>
    </xf>
    <xf numFmtId="3" fontId="33" fillId="0" borderId="0" xfId="0" applyNumberFormat="1" applyFont="1" applyBorder="1" applyAlignment="1" applyProtection="1">
      <alignment horizontal="center"/>
      <protection locked="0"/>
    </xf>
    <xf numFmtId="165" fontId="33" fillId="0" borderId="0" xfId="0" applyNumberFormat="1" applyFont="1" applyBorder="1" applyAlignment="1" applyProtection="1">
      <alignment horizontal="center"/>
      <protection locked="0"/>
    </xf>
    <xf numFmtId="0" fontId="33" fillId="0" borderId="0" xfId="0" applyFont="1" applyBorder="1" applyAlignment="1" applyProtection="1">
      <alignment horizontal="center"/>
      <protection locked="0"/>
    </xf>
    <xf numFmtId="2" fontId="56" fillId="0" borderId="15" xfId="0" applyNumberFormat="1" applyFont="1" applyBorder="1" applyAlignment="1" applyProtection="1">
      <alignment horizontal="center"/>
      <protection locked="0"/>
    </xf>
    <xf numFmtId="2" fontId="56" fillId="0" borderId="15" xfId="0" applyNumberFormat="1" applyFont="1" applyFill="1" applyBorder="1" applyAlignment="1" applyProtection="1">
      <alignment horizontal="center"/>
      <protection locked="0"/>
    </xf>
    <xf numFmtId="164" fontId="45" fillId="0" borderId="16" xfId="0" applyNumberFormat="1" applyFont="1" applyBorder="1" applyAlignment="1" applyProtection="1">
      <alignment horizontal="center"/>
      <protection locked="0"/>
    </xf>
    <xf numFmtId="3" fontId="33" fillId="0" borderId="17" xfId="0" applyNumberFormat="1" applyFont="1" applyBorder="1" applyAlignment="1" applyProtection="1">
      <alignment horizontal="center"/>
      <protection locked="0"/>
    </xf>
    <xf numFmtId="165" fontId="33" fillId="0" borderId="17" xfId="0" applyNumberFormat="1" applyFont="1" applyBorder="1" applyAlignment="1" applyProtection="1">
      <alignment horizontal="center"/>
      <protection locked="0"/>
    </xf>
    <xf numFmtId="0" fontId="33" fillId="0" borderId="17" xfId="0" applyFont="1" applyBorder="1" applyAlignment="1" applyProtection="1">
      <alignment horizontal="center"/>
      <protection locked="0"/>
    </xf>
    <xf numFmtId="2" fontId="56" fillId="0" borderId="18" xfId="0" applyNumberFormat="1" applyFont="1" applyBorder="1" applyAlignment="1" applyProtection="1">
      <alignment horizontal="center"/>
      <protection locked="0"/>
    </xf>
    <xf numFmtId="1" fontId="33" fillId="0" borderId="17" xfId="0" applyNumberFormat="1" applyFont="1" applyBorder="1" applyAlignment="1" applyProtection="1">
      <alignment horizontal="center"/>
      <protection locked="0"/>
    </xf>
    <xf numFmtId="0" fontId="33" fillId="0" borderId="0" xfId="0" applyFont="1" applyProtection="1">
      <protection locked="0"/>
    </xf>
    <xf numFmtId="0" fontId="45" fillId="0" borderId="0" xfId="0" applyFont="1" applyProtection="1">
      <protection locked="0"/>
    </xf>
    <xf numFmtId="169" fontId="28" fillId="26" borderId="0" xfId="35" applyNumberFormat="1" applyFont="1" applyFill="1" applyBorder="1" applyAlignment="1">
      <alignment vertical="center" wrapText="1"/>
    </xf>
    <xf numFmtId="169" fontId="20" fillId="26" borderId="0" xfId="35" applyNumberFormat="1" applyFont="1" applyFill="1" applyBorder="1" applyAlignment="1">
      <alignment vertical="center" wrapText="1"/>
    </xf>
    <xf numFmtId="167" fontId="26" fillId="25" borderId="0" xfId="35" applyNumberFormat="1" applyFont="1" applyFill="1" applyBorder="1" applyAlignment="1">
      <alignment horizontal="right" wrapText="1"/>
    </xf>
    <xf numFmtId="169" fontId="26" fillId="27" borderId="10" xfId="35" applyNumberFormat="1" applyFont="1" applyFill="1" applyBorder="1" applyAlignment="1">
      <alignment horizontal="center" vertical="center" wrapText="1"/>
    </xf>
    <xf numFmtId="169" fontId="46" fillId="25" borderId="0" xfId="35" applyNumberFormat="1" applyFont="1" applyFill="1" applyBorder="1" applyAlignment="1">
      <alignment horizontal="right"/>
    </xf>
    <xf numFmtId="169" fontId="26" fillId="25" borderId="0" xfId="35" applyNumberFormat="1" applyFont="1" applyFill="1" applyBorder="1" applyAlignment="1">
      <alignment horizontal="right"/>
    </xf>
    <xf numFmtId="169" fontId="27" fillId="25" borderId="0" xfId="35" applyNumberFormat="1" applyFont="1" applyFill="1" applyBorder="1" applyAlignment="1">
      <alignment horizontal="right"/>
    </xf>
    <xf numFmtId="167" fontId="27" fillId="25" borderId="0" xfId="35" applyNumberFormat="1" applyFont="1" applyFill="1" applyBorder="1" applyAlignment="1">
      <alignment horizontal="left" wrapText="1"/>
    </xf>
    <xf numFmtId="43" fontId="27" fillId="25" borderId="0" xfId="33" applyFont="1" applyFill="1" applyBorder="1" applyAlignment="1">
      <alignment horizontal="left" wrapText="1"/>
    </xf>
    <xf numFmtId="167" fontId="51" fillId="27" borderId="10" xfId="35" applyNumberFormat="1" applyFont="1" applyFill="1" applyBorder="1" applyAlignment="1">
      <alignment horizontal="center" wrapText="1"/>
    </xf>
    <xf numFmtId="169" fontId="40" fillId="25" borderId="0" xfId="35" applyNumberFormat="1" applyFont="1" applyFill="1" applyBorder="1" applyAlignment="1" applyProtection="1">
      <alignment horizontal="center" vertical="center" wrapText="1"/>
      <protection locked="0"/>
    </xf>
    <xf numFmtId="169" fontId="40" fillId="25" borderId="9" xfId="35" applyNumberFormat="1" applyFont="1" applyFill="1" applyBorder="1" applyAlignment="1" applyProtection="1">
      <alignment horizontal="center" vertical="center" wrapText="1"/>
      <protection locked="0"/>
    </xf>
    <xf numFmtId="169" fontId="41" fillId="25" borderId="0" xfId="35" applyNumberFormat="1" applyFont="1" applyFill="1" applyBorder="1" applyAlignment="1">
      <alignment horizontal="center" vertical="center" wrapText="1"/>
    </xf>
    <xf numFmtId="169" fontId="41" fillId="25" borderId="9" xfId="35" applyNumberFormat="1" applyFont="1" applyFill="1" applyBorder="1" applyAlignment="1">
      <alignment horizontal="center" vertical="center" wrapText="1"/>
    </xf>
    <xf numFmtId="167" fontId="26" fillId="25" borderId="9" xfId="35" applyNumberFormat="1" applyFont="1" applyFill="1" applyBorder="1" applyAlignment="1">
      <alignment horizontal="right" wrapText="1"/>
    </xf>
    <xf numFmtId="167" fontId="26" fillId="27" borderId="10" xfId="35" applyNumberFormat="1" applyFont="1" applyFill="1" applyBorder="1" applyAlignment="1">
      <alignment horizontal="center" wrapText="1"/>
    </xf>
    <xf numFmtId="167" fontId="27" fillId="25" borderId="0" xfId="35" applyNumberFormat="1" applyFont="1" applyFill="1" applyBorder="1" applyAlignment="1">
      <alignment horizontal="right" wrapText="1"/>
    </xf>
    <xf numFmtId="9" fontId="53" fillId="25" borderId="0" xfId="44" applyFont="1" applyFill="1" applyBorder="1" applyAlignment="1" applyProtection="1">
      <alignment horizontal="right"/>
      <protection locked="0"/>
    </xf>
    <xf numFmtId="166" fontId="53" fillId="25" borderId="0" xfId="44" applyNumberFormat="1" applyFont="1" applyFill="1" applyBorder="1" applyAlignment="1" applyProtection="1">
      <alignment horizontal="right"/>
      <protection locked="0"/>
    </xf>
    <xf numFmtId="1" fontId="53" fillId="25" borderId="0" xfId="35" applyNumberFormat="1" applyFont="1" applyFill="1" applyBorder="1" applyAlignment="1" applyProtection="1">
      <alignment horizontal="right"/>
      <protection locked="0"/>
    </xf>
  </cellXfs>
  <cellStyles count="4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Incorrecto" xfId="32" builtinId="27" customBuiltin="1"/>
    <cellStyle name="Millares" xfId="33" builtinId="3"/>
    <cellStyle name="Neutral" xfId="34" builtinId="28" customBuiltin="1"/>
    <cellStyle name="Normal" xfId="0" builtinId="0"/>
    <cellStyle name="Normal 2" xfId="45"/>
    <cellStyle name="Normal 3" xfId="46"/>
    <cellStyle name="Normal_SFV Soriana Marne payback rev1 240311" xfId="35"/>
    <cellStyle name="Notas" xfId="36" builtinId="10" customBuiltin="1"/>
    <cellStyle name="Porcentaje" xfId="44" builtinId="5"/>
    <cellStyle name="Porcentaje 2" xfId="47"/>
    <cellStyle name="Salida" xfId="37" builtinId="21" customBuiltin="1"/>
    <cellStyle name="Texto de advertencia" xfId="38" builtinId="11" customBuiltin="1"/>
    <cellStyle name="Texto explicativo" xfId="39" builtinId="53" customBuiltin="1"/>
    <cellStyle name="Título" xfId="40" builtinId="15" customBuiltin="1"/>
    <cellStyle name="Título 2" xfId="41" builtinId="17" customBuiltin="1"/>
    <cellStyle name="Título 3" xfId="42" builtinId="18" customBuiltin="1"/>
    <cellStyle name="Total" xfId="43" builtinId="25" customBuiltin="1"/>
  </cellStyles>
  <dxfs count="0"/>
  <tableStyles count="0" defaultTableStyle="TableStyleMedium9" defaultPivotStyle="PivotStyleLight16"/>
  <colors>
    <mruColors>
      <color rgb="FF0000FF"/>
      <color rgb="FFFFFFCC"/>
      <color rgb="FFD9FFD9"/>
      <color rgb="FFCCFF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Precio USD/Wp vs kWp</a:t>
            </a:r>
          </a:p>
        </c:rich>
      </c:tx>
      <c:layout/>
      <c:overlay val="0"/>
      <c:spPr>
        <a:noFill/>
        <a:ln>
          <a:noFill/>
        </a:ln>
        <a:effectLst/>
      </c:spPr>
    </c:title>
    <c:autoTitleDeleted val="0"/>
    <c:plotArea>
      <c:layout>
        <c:manualLayout>
          <c:layoutTarget val="inner"/>
          <c:xMode val="edge"/>
          <c:yMode val="edge"/>
          <c:x val="7.5478802136507414E-2"/>
          <c:y val="0.10774822617013777"/>
          <c:w val="0.88218334742364135"/>
          <c:h val="0.81487734667064482"/>
        </c:manualLayout>
      </c:layout>
      <c:scatterChart>
        <c:scatterStyle val="lineMarker"/>
        <c:varyColors val="0"/>
        <c:ser>
          <c:idx val="0"/>
          <c:order val="0"/>
          <c:tx>
            <c:v>Precio- Potencia</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5"/>
            <c:dispRSqr val="0"/>
            <c:dispEq val="0"/>
          </c:trendline>
          <c:xVal>
            <c:numRef>
              <c:f>'Precio- Potencia'!$A$33:$A$42</c:f>
              <c:numCache>
                <c:formatCode>#,##0.0</c:formatCode>
                <c:ptCount val="10"/>
                <c:pt idx="0">
                  <c:v>1.4750000000000001</c:v>
                </c:pt>
                <c:pt idx="1">
                  <c:v>2.36</c:v>
                </c:pt>
                <c:pt idx="2">
                  <c:v>2.95</c:v>
                </c:pt>
                <c:pt idx="3">
                  <c:v>4.13</c:v>
                </c:pt>
                <c:pt idx="4">
                  <c:v>5.9</c:v>
                </c:pt>
                <c:pt idx="5">
                  <c:v>7.08</c:v>
                </c:pt>
                <c:pt idx="6">
                  <c:v>8.26</c:v>
                </c:pt>
                <c:pt idx="7">
                  <c:v>9.1449999999999996</c:v>
                </c:pt>
                <c:pt idx="8">
                  <c:v>10.324999999999999</c:v>
                </c:pt>
                <c:pt idx="9">
                  <c:v>11.505000000000001</c:v>
                </c:pt>
              </c:numCache>
            </c:numRef>
          </c:xVal>
          <c:yVal>
            <c:numRef>
              <c:f>'Precio- Potencia'!$E$33:$E$42</c:f>
              <c:numCache>
                <c:formatCode>0.00</c:formatCode>
                <c:ptCount val="10"/>
                <c:pt idx="0">
                  <c:v>3.5</c:v>
                </c:pt>
                <c:pt idx="1">
                  <c:v>2.9</c:v>
                </c:pt>
                <c:pt idx="2">
                  <c:v>2.57</c:v>
                </c:pt>
                <c:pt idx="3">
                  <c:v>2.35</c:v>
                </c:pt>
                <c:pt idx="4">
                  <c:v>2.16</c:v>
                </c:pt>
                <c:pt idx="5">
                  <c:v>2.09</c:v>
                </c:pt>
                <c:pt idx="6">
                  <c:v>2.0499999999999998</c:v>
                </c:pt>
                <c:pt idx="7">
                  <c:v>2.0099999999999998</c:v>
                </c:pt>
                <c:pt idx="8">
                  <c:v>1.97</c:v>
                </c:pt>
                <c:pt idx="9">
                  <c:v>1.9</c:v>
                </c:pt>
              </c:numCache>
            </c:numRef>
          </c:yVal>
          <c:smooth val="0"/>
        </c:ser>
        <c:ser>
          <c:idx val="1"/>
          <c:order val="1"/>
          <c:tx>
            <c:v>Económica</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'Precio- Potencia'!$G$33:$G$42</c:f>
              <c:numCache>
                <c:formatCode>#,##0.0</c:formatCode>
                <c:ptCount val="10"/>
                <c:pt idx="0">
                  <c:v>1.56</c:v>
                </c:pt>
                <c:pt idx="1">
                  <c:v>2.08</c:v>
                </c:pt>
                <c:pt idx="2">
                  <c:v>3.12</c:v>
                </c:pt>
                <c:pt idx="3">
                  <c:v>4.16</c:v>
                </c:pt>
                <c:pt idx="4">
                  <c:v>5.2</c:v>
                </c:pt>
                <c:pt idx="5">
                  <c:v>6.24</c:v>
                </c:pt>
                <c:pt idx="6">
                  <c:v>7.02</c:v>
                </c:pt>
                <c:pt idx="7">
                  <c:v>8.32</c:v>
                </c:pt>
                <c:pt idx="8">
                  <c:v>9.36</c:v>
                </c:pt>
                <c:pt idx="9">
                  <c:v>10.4</c:v>
                </c:pt>
              </c:numCache>
            </c:numRef>
          </c:xVal>
          <c:yVal>
            <c:numRef>
              <c:f>'Precio- Potencia'!$K$33:$K$42</c:f>
              <c:numCache>
                <c:formatCode>0.00</c:formatCode>
                <c:ptCount val="10"/>
                <c:pt idx="0">
                  <c:v>2.98</c:v>
                </c:pt>
                <c:pt idx="1">
                  <c:v>2.65</c:v>
                </c:pt>
                <c:pt idx="2">
                  <c:v>2.29</c:v>
                </c:pt>
                <c:pt idx="3">
                  <c:v>2.16</c:v>
                </c:pt>
                <c:pt idx="4">
                  <c:v>2.02</c:v>
                </c:pt>
                <c:pt idx="5">
                  <c:v>1.91</c:v>
                </c:pt>
                <c:pt idx="6">
                  <c:v>1.87</c:v>
                </c:pt>
                <c:pt idx="7">
                  <c:v>1.83</c:v>
                </c:pt>
                <c:pt idx="8">
                  <c:v>1.8</c:v>
                </c:pt>
                <c:pt idx="9">
                  <c:v>1.76</c:v>
                </c:pt>
              </c:numCache>
            </c:numRef>
          </c:yVal>
          <c:smooth val="0"/>
        </c:ser>
        <c:dLbls>
          <c:showLegendKey val="0"/>
          <c:showVal val="0"/>
          <c:showCatName val="0"/>
          <c:showSerName val="0"/>
          <c:showPercent val="0"/>
          <c:showBubbleSize val="0"/>
        </c:dLbls>
        <c:axId val="91540480"/>
        <c:axId val="95342976"/>
      </c:scatterChart>
      <c:valAx>
        <c:axId val="91540480"/>
        <c:scaling>
          <c:orientation val="minMax"/>
          <c:max val="12"/>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Potencia</a:t>
                </a:r>
                <a:r>
                  <a:rPr lang="en-US" sz="1100" b="1" baseline="0">
                    <a:solidFill>
                      <a:sysClr val="windowText" lastClr="000000"/>
                    </a:solidFill>
                  </a:rPr>
                  <a:t> Sistema Solar kWp</a:t>
                </a:r>
                <a:endParaRPr lang="en-US" sz="1100" b="1">
                  <a:solidFill>
                    <a:sysClr val="windowText" lastClr="000000"/>
                  </a:solidFill>
                </a:endParaRPr>
              </a:p>
            </c:rich>
          </c:tx>
          <c:layout>
            <c:manualLayout>
              <c:xMode val="edge"/>
              <c:yMode val="edge"/>
              <c:x val="0.18319486509346664"/>
              <c:y val="0.8745516342450369"/>
            </c:manualLayout>
          </c:layout>
          <c:overlay val="0"/>
          <c:spPr>
            <a:noFill/>
            <a:ln>
              <a:noFill/>
            </a:ln>
            <a:effectLst/>
          </c:spPr>
        </c:title>
        <c:numFmt formatCode="#,##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95342976"/>
        <c:crosses val="autoZero"/>
        <c:crossBetween val="midCat"/>
        <c:majorUnit val="0.5"/>
        <c:minorUnit val="0.1"/>
      </c:valAx>
      <c:valAx>
        <c:axId val="95342976"/>
        <c:scaling>
          <c:orientation val="minMax"/>
          <c:max val="3.5"/>
          <c:min val="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t>USD/Wp</a:t>
                </a:r>
              </a:p>
            </c:rich>
          </c:tx>
          <c:layout/>
          <c:overlay val="0"/>
          <c:spPr>
            <a:noFill/>
            <a:ln>
              <a:noFill/>
            </a:ln>
            <a:effectLst/>
          </c:spPr>
        </c:title>
        <c:numFmt formatCode="#,##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91540480"/>
        <c:crossesAt val="0"/>
        <c:crossBetween val="midCat"/>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304800</xdr:colOff>
      <xdr:row>2</xdr:row>
      <xdr:rowOff>58420</xdr:rowOff>
    </xdr:from>
    <xdr:to>
      <xdr:col>10</xdr:col>
      <xdr:colOff>533400</xdr:colOff>
      <xdr:row>27</xdr:row>
      <xdr:rowOff>101600</xdr:rowOff>
    </xdr:to>
    <xdr:graphicFrame macro="">
      <xdr:nvGraphicFramePr>
        <xdr:cNvPr id="3" name="Gráfico 2" title="USD/Wp"/>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Flores/Documents/Conermex/Comercial/Cotizaciones/2016/CFE%20residencial%20propio/C&#225;lculo%20propuesta%20CFE%2026feb2015%20re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Flores/Documents/Conermex/Comercial/Precios-%20Pol&#237;ticas/2016/Costeo%20Lista%20de%20Precios%20rev%2018abr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opuesta Valle México"/>
      <sheetName val="1.5 kW CA r"/>
      <sheetName val="2 kW CA r"/>
      <sheetName val="3 kW CA r"/>
      <sheetName val="4 kW CA r"/>
      <sheetName val="5 kW CA r"/>
      <sheetName val="Precios Inversores"/>
      <sheetName val="Material Eléctrico"/>
    </sheetNames>
    <sheetDataSet>
      <sheetData sheetId="0"/>
      <sheetData sheetId="1"/>
      <sheetData sheetId="2">
        <row r="2">
          <cell r="F2">
            <v>9</v>
          </cell>
        </row>
        <row r="3">
          <cell r="F3">
            <v>255</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Costo Off-grid"/>
      <sheetName val="Precio-Costo On-grid"/>
      <sheetName val="Luminarias"/>
      <sheetName val="PES"/>
      <sheetName val="Plantas de Bombeo"/>
      <sheetName val="PES Refrigeración"/>
      <sheetName val="RED-accesorios inst. string "/>
      <sheetName val="ACC-SRED microinv"/>
      <sheetName val="CNX-ITX"/>
      <sheetName val="CNX-CSPM caja CA RED microinv"/>
      <sheetName val="RED-caja CD string "/>
      <sheetName val="RED-caja CA string"/>
      <sheetName val="CNX-XFMR"/>
      <sheetName val="Kits microinversor EP"/>
      <sheetName val="Soporte Tubular"/>
      <sheetName val="Bastidores off-grid"/>
      <sheetName val="Bastidores grid-tie"/>
      <sheetName val="Juego de Escuadras off-grid"/>
      <sheetName val="juego de cable para módulo PES"/>
      <sheetName val="Accesorios menores PES"/>
      <sheetName val="Identificadores Fabricantes"/>
      <sheetName val="Nomencaltura"/>
    </sheetNames>
    <sheetDataSet>
      <sheetData sheetId="0">
        <row r="1">
          <cell r="D1">
            <v>17.7</v>
          </cell>
        </row>
        <row r="3">
          <cell r="A3">
            <v>0</v>
          </cell>
          <cell r="B3">
            <v>0</v>
          </cell>
          <cell r="C3" t="str">
            <v>Módulos (01)</v>
          </cell>
          <cell r="H3" t="str">
            <v>USD/W</v>
          </cell>
          <cell r="I3">
            <v>0</v>
          </cell>
        </row>
        <row r="4">
          <cell r="C4" t="str">
            <v>Módulos para Sistemas Aislados (off-grid)</v>
          </cell>
          <cell r="I4">
            <v>0</v>
          </cell>
        </row>
        <row r="5">
          <cell r="A5" t="str">
            <v>EGE-260</v>
          </cell>
          <cell r="B5">
            <v>10310</v>
          </cell>
          <cell r="C5" t="str">
            <v>Módulo Eco Green Energy EGE-260, policristalino, 260 W. Certificaciónes IEC, CE, UL. Garantía de potencia 25 años al 80%.</v>
          </cell>
          <cell r="D5">
            <v>137.29040000000001</v>
          </cell>
          <cell r="E5">
            <v>0.54916160000000003</v>
          </cell>
          <cell r="F5">
            <v>0.11425548387096771</v>
          </cell>
          <cell r="G5">
            <v>155</v>
          </cell>
          <cell r="H5">
            <v>0.59615384615384615</v>
          </cell>
          <cell r="I5">
            <v>206.66666666666666</v>
          </cell>
          <cell r="J5" t="str">
            <v>pza</v>
          </cell>
        </row>
        <row r="6">
          <cell r="A6" t="str">
            <v>CNX-155</v>
          </cell>
          <cell r="B6">
            <v>10148</v>
          </cell>
          <cell r="C6" t="str">
            <v>Módulo Conermex CNX-155 multicristalino 155 W. Garantía de potencia 80% a 20 años.</v>
          </cell>
          <cell r="D6">
            <v>99.2</v>
          </cell>
          <cell r="E6">
            <v>0.66133333333333333</v>
          </cell>
          <cell r="F6">
            <v>0.12982456140350876</v>
          </cell>
          <cell r="G6">
            <v>114</v>
          </cell>
          <cell r="H6">
            <v>0.73548387096774193</v>
          </cell>
          <cell r="I6">
            <v>152</v>
          </cell>
          <cell r="J6" t="str">
            <v>pza</v>
          </cell>
        </row>
        <row r="7">
          <cell r="A7" t="str">
            <v>CNX-100</v>
          </cell>
          <cell r="B7">
            <v>10306</v>
          </cell>
          <cell r="C7" t="str">
            <v>Módulo Conermex multicristalino 100W. Garantía de potencia lineal de 80% a 25 años</v>
          </cell>
          <cell r="D7">
            <v>68</v>
          </cell>
          <cell r="E7">
            <v>0.68</v>
          </cell>
          <cell r="F7">
            <v>0.11688311688311688</v>
          </cell>
          <cell r="G7">
            <v>77</v>
          </cell>
          <cell r="H7">
            <v>0.77</v>
          </cell>
          <cell r="I7">
            <v>102.66666666666667</v>
          </cell>
          <cell r="J7" t="str">
            <v>pza</v>
          </cell>
        </row>
        <row r="8">
          <cell r="A8" t="str">
            <v>CNX-50</v>
          </cell>
          <cell r="B8">
            <v>10305</v>
          </cell>
          <cell r="C8" t="str">
            <v>Módulo  Conermex CNX50, multicristalino 50 W. Garantía de potencia 80% a 25  años.</v>
          </cell>
          <cell r="D8">
            <v>38</v>
          </cell>
          <cell r="E8">
            <v>0.58461538461538465</v>
          </cell>
          <cell r="F8">
            <v>0.11627906976744186</v>
          </cell>
          <cell r="G8">
            <v>43</v>
          </cell>
          <cell r="H8">
            <v>0.86</v>
          </cell>
          <cell r="I8">
            <v>57.333333333333336</v>
          </cell>
          <cell r="J8" t="str">
            <v>pza</v>
          </cell>
        </row>
        <row r="9">
          <cell r="A9">
            <v>0</v>
          </cell>
          <cell r="B9">
            <v>0</v>
          </cell>
          <cell r="C9" t="str">
            <v>Controladores (02)</v>
          </cell>
          <cell r="I9">
            <v>0</v>
          </cell>
        </row>
        <row r="10">
          <cell r="A10" t="str">
            <v>LS-1024</v>
          </cell>
          <cell r="B10">
            <v>20121</v>
          </cell>
          <cell r="C10" t="str">
            <v>Controlador EP Solar LS-1024, PWM   de 10A, 12/24 V, microprocesador, indicadores luminosos a LED, botón de encendido, programación de tipo de baterías: abierta, gel</v>
          </cell>
          <cell r="D10">
            <v>13.4643</v>
          </cell>
          <cell r="E10">
            <v>0</v>
          </cell>
          <cell r="F10">
            <v>0.25198333333333334</v>
          </cell>
          <cell r="G10">
            <v>18</v>
          </cell>
          <cell r="I10">
            <v>24</v>
          </cell>
          <cell r="J10" t="str">
            <v>pza</v>
          </cell>
        </row>
        <row r="11">
          <cell r="A11" t="str">
            <v>LS-2024</v>
          </cell>
          <cell r="B11">
            <v>20122</v>
          </cell>
          <cell r="C11" t="str">
            <v>Controlador EP Solar LS-2024, PWM   de 20A, 12/24 V, microprocesador, indicadores luminosos a LED, botón de encendido, programación de tipo de baterías: abierta, gel</v>
          </cell>
          <cell r="D11">
            <v>22.404300000000003</v>
          </cell>
          <cell r="E11">
            <v>0</v>
          </cell>
          <cell r="F11">
            <v>0.27728064516129025</v>
          </cell>
          <cell r="G11">
            <v>31</v>
          </cell>
          <cell r="I11">
            <v>41.333333333333336</v>
          </cell>
          <cell r="J11" t="str">
            <v>pza</v>
          </cell>
        </row>
        <row r="12">
          <cell r="A12" t="str">
            <v>LS-2024R</v>
          </cell>
          <cell r="B12">
            <v>20123</v>
          </cell>
          <cell r="C12" t="str">
            <v>Controlador EP Solar LS-2024R para luminarias solares, PWM , 20  A, 12/24 V, microprocesador, indicadores luminosos a LED, display digital de modo de programación, botón de encendido, programación de tipo de baterías: abierta, gel</v>
          </cell>
          <cell r="D12">
            <v>22.891999999999996</v>
          </cell>
          <cell r="E12">
            <v>0</v>
          </cell>
          <cell r="F12">
            <v>0.30630303030303041</v>
          </cell>
          <cell r="G12">
            <v>33</v>
          </cell>
          <cell r="I12">
            <v>44</v>
          </cell>
          <cell r="J12" t="str">
            <v>pza</v>
          </cell>
        </row>
        <row r="13">
          <cell r="A13" t="str">
            <v>LS-2024B</v>
          </cell>
          <cell r="B13">
            <v>20124</v>
          </cell>
          <cell r="C13" t="str">
            <v>Controlador EP Solar LS-2024B para aplicaciones profesionales, PWM, 20A, 12/24 V, microprocesador, indicadores luminosos a LED, comunicación ModBus RS485, botón de encendido, programación de tipo de baterías: abierta, gel. Se conecta con medidor-programador MT50.</v>
          </cell>
          <cell r="D13">
            <v>28.036800000000003</v>
          </cell>
          <cell r="E13">
            <v>0</v>
          </cell>
          <cell r="F13">
            <v>0.19894857142857134</v>
          </cell>
          <cell r="G13">
            <v>35</v>
          </cell>
          <cell r="I13">
            <v>46.666666666666664</v>
          </cell>
          <cell r="J13" t="str">
            <v>pza</v>
          </cell>
        </row>
        <row r="14">
          <cell r="A14" t="str">
            <v>MT-50</v>
          </cell>
          <cell r="B14">
            <v>20125</v>
          </cell>
          <cell r="C14" t="str">
            <v>Medidor-programador EPSolar MT50, a microprocesador, pantalla digital muestra con íconos el funcionamiento actual del sistema, permite reivsar el histórico de generación y programar la operación del control mediante menus extensivos accesible por botones. Conector RJ45</v>
          </cell>
          <cell r="D14">
            <v>20.672000000000001</v>
          </cell>
          <cell r="E14">
            <v>0</v>
          </cell>
          <cell r="F14">
            <v>0.17311999999999997</v>
          </cell>
          <cell r="G14">
            <v>25</v>
          </cell>
          <cell r="I14">
            <v>33.333333333333336</v>
          </cell>
          <cell r="J14" t="str">
            <v>pza</v>
          </cell>
        </row>
        <row r="15">
          <cell r="A15" t="str">
            <v>CML-10</v>
          </cell>
          <cell r="B15">
            <v>20111</v>
          </cell>
          <cell r="C15" t="str">
            <v>Controlador Phocos CML, PWM   de 10  A, 12/24 V, microprocesador, indicadores luminosos a LED</v>
          </cell>
          <cell r="D15">
            <v>26.686199999999996</v>
          </cell>
          <cell r="E15">
            <v>0</v>
          </cell>
          <cell r="F15">
            <v>0.23753714285714297</v>
          </cell>
          <cell r="G15">
            <v>35</v>
          </cell>
          <cell r="I15">
            <v>46.666666666666664</v>
          </cell>
          <cell r="J15" t="str">
            <v>pza</v>
          </cell>
        </row>
        <row r="16">
          <cell r="A16" t="str">
            <v>CML-20</v>
          </cell>
          <cell r="B16">
            <v>20112</v>
          </cell>
          <cell r="C16" t="str">
            <v>Controlador Phocos CML, PWM   de 20 A, 12/24 V, microprocesador, indicadores luminosos a LED</v>
          </cell>
          <cell r="D16">
            <v>40.1982</v>
          </cell>
          <cell r="E16">
            <v>0</v>
          </cell>
          <cell r="F16">
            <v>0.2269576923076923</v>
          </cell>
          <cell r="G16">
            <v>52</v>
          </cell>
          <cell r="I16">
            <v>69.333333333333329</v>
          </cell>
          <cell r="J16" t="str">
            <v>pza</v>
          </cell>
        </row>
        <row r="17">
          <cell r="A17" t="str">
            <v>CX-10</v>
          </cell>
          <cell r="B17">
            <v>20113</v>
          </cell>
          <cell r="C17" t="str">
            <v>Controlador Phocos CX, PWM   de 10 A, 12/24 V, microprocesador, programable, temporizador integrado, indicador a pantalla de cristal líquido LCD, con interfase para PC</v>
          </cell>
          <cell r="D17">
            <v>31.462209999999999</v>
          </cell>
          <cell r="E17">
            <v>0</v>
          </cell>
          <cell r="F17">
            <v>0.21344475000000002</v>
          </cell>
          <cell r="G17">
            <v>40</v>
          </cell>
          <cell r="I17">
            <v>53.333333333333336</v>
          </cell>
          <cell r="J17" t="str">
            <v>pza</v>
          </cell>
        </row>
        <row r="18">
          <cell r="A18" t="str">
            <v>CX-20</v>
          </cell>
          <cell r="B18">
            <v>20114</v>
          </cell>
          <cell r="C18" t="str">
            <v>Controlador Phocos CX, PWM   de 20 A, 12/24 V, microprocesador, programable, temporizador integrado, indicador a pantalla de cristal líquido LCD, con interfase para PC</v>
          </cell>
          <cell r="D18">
            <v>44.95093</v>
          </cell>
          <cell r="E18">
            <v>0</v>
          </cell>
          <cell r="F18">
            <v>0.2249839655172414</v>
          </cell>
          <cell r="G18">
            <v>58</v>
          </cell>
          <cell r="I18">
            <v>77.333333333333329</v>
          </cell>
          <cell r="J18" t="str">
            <v>pza</v>
          </cell>
        </row>
        <row r="19">
          <cell r="A19" t="str">
            <v>CX-40</v>
          </cell>
          <cell r="B19">
            <v>20115</v>
          </cell>
          <cell r="C19" t="str">
            <v>Controlador Phocos CX, PWM   de 40 A, 12/24 V, microprocesador, programable, temporizador integrado, indicador a pantalla de cristal líquido LCD, con interfase para PC</v>
          </cell>
          <cell r="D19">
            <v>70.8018</v>
          </cell>
          <cell r="E19">
            <v>0</v>
          </cell>
          <cell r="F19">
            <v>0.21331333333333333</v>
          </cell>
          <cell r="G19">
            <v>90</v>
          </cell>
          <cell r="I19">
            <v>120</v>
          </cell>
          <cell r="J19" t="str">
            <v>pza</v>
          </cell>
        </row>
        <row r="20">
          <cell r="A20" t="str">
            <v>CIS-10</v>
          </cell>
          <cell r="B20">
            <v>20119</v>
          </cell>
          <cell r="C20" t="str">
            <v>Controlador Phocos CIS-10 PWM de 10 A, 12/24 V, para aplicación en Luminarias Solares, a microprocesador, programación mediante control remoto infrarrojo, con tiempo corrido de operación seleccionable.</v>
          </cell>
          <cell r="D20">
            <v>33.80209</v>
          </cell>
          <cell r="E20">
            <v>0</v>
          </cell>
          <cell r="F20">
            <v>0.21390488372093025</v>
          </cell>
          <cell r="G20">
            <v>43</v>
          </cell>
          <cell r="I20">
            <v>57.333333333333336</v>
          </cell>
          <cell r="J20" t="str">
            <v>pza</v>
          </cell>
        </row>
        <row r="21">
          <cell r="A21" t="str">
            <v>CIS-20</v>
          </cell>
          <cell r="B21">
            <v>20120</v>
          </cell>
          <cell r="C21" t="str">
            <v>Controlador Phocos CIS-20 PWM de 20 A, 12/24 V, para aplicación en Luminarias Solares, a microprocesador, programación mediante control remoto infrarrojo, con tiempo de operación corrido, ajustable.</v>
          </cell>
          <cell r="D21">
            <v>48.747500000000002</v>
          </cell>
          <cell r="E21">
            <v>0</v>
          </cell>
          <cell r="F21">
            <v>0.2262301587301587</v>
          </cell>
          <cell r="G21">
            <v>63</v>
          </cell>
          <cell r="I21">
            <v>84</v>
          </cell>
          <cell r="J21" t="str">
            <v>pza</v>
          </cell>
        </row>
        <row r="22">
          <cell r="A22" t="str">
            <v>CIS-CU</v>
          </cell>
          <cell r="B22">
            <v>20407</v>
          </cell>
          <cell r="C22" t="str">
            <v xml:space="preserve">Programador remoto infrarrojo para controladores CIS </v>
          </cell>
          <cell r="D22">
            <v>38.104430000000001</v>
          </cell>
          <cell r="E22">
            <v>0</v>
          </cell>
          <cell r="F22">
            <v>0.2810484905660377</v>
          </cell>
          <cell r="G22">
            <v>53</v>
          </cell>
          <cell r="I22">
            <v>70.666666666666671</v>
          </cell>
          <cell r="J22" t="str">
            <v>pza</v>
          </cell>
        </row>
        <row r="23">
          <cell r="A23" t="str">
            <v>SCC-COM</v>
          </cell>
          <cell r="B23">
            <v>20404</v>
          </cell>
          <cell r="C23" t="str">
            <v>Interfase USB para programar/monitorear Controlador Phocos CX con PC-laptop</v>
          </cell>
          <cell r="D23">
            <v>43.127999999999993</v>
          </cell>
          <cell r="E23">
            <v>0</v>
          </cell>
          <cell r="F23">
            <v>0.18626415094339635</v>
          </cell>
          <cell r="G23">
            <v>53</v>
          </cell>
          <cell r="I23">
            <v>70.666666666666671</v>
          </cell>
          <cell r="J23" t="str">
            <v>pza</v>
          </cell>
        </row>
        <row r="24">
          <cell r="A24" t="str">
            <v>4215BN</v>
          </cell>
          <cell r="B24">
            <v>20209</v>
          </cell>
          <cell r="C24" t="str">
            <v xml:space="preserve">Controlador MPPT EP Solar 4215BN con seguidor de máxima potencia, capacidad de 40 A a bancos de baterías de 12/24V para arreglos solares hasta 100 V, </v>
          </cell>
          <cell r="D24">
            <v>157.69</v>
          </cell>
          <cell r="E24">
            <v>0</v>
          </cell>
          <cell r="F24">
            <v>0.17005263157894737</v>
          </cell>
          <cell r="G24">
            <v>190</v>
          </cell>
          <cell r="I24">
            <v>253.33333333333334</v>
          </cell>
          <cell r="J24" t="str">
            <v>pza</v>
          </cell>
        </row>
        <row r="25">
          <cell r="A25" t="str">
            <v>FM60</v>
          </cell>
          <cell r="B25">
            <v>20201</v>
          </cell>
          <cell r="C25" t="str">
            <v>Controlador MPPT Outback FX60, 150V-12/24/48 V, seguidor de máxima potencia, 60A</v>
          </cell>
          <cell r="D25">
            <v>434.69579999999996</v>
          </cell>
          <cell r="E25">
            <v>0</v>
          </cell>
          <cell r="F25">
            <v>0.15098476562500007</v>
          </cell>
          <cell r="G25">
            <v>512</v>
          </cell>
          <cell r="I25">
            <v>682.66666666666663</v>
          </cell>
          <cell r="J25" t="str">
            <v>pza</v>
          </cell>
        </row>
        <row r="26">
          <cell r="A26" t="str">
            <v>FM80</v>
          </cell>
          <cell r="B26">
            <v>20202</v>
          </cell>
          <cell r="C26" t="str">
            <v>Controlador MPPT Outback FX80, 150V-12/24/48 V, seguidor de máxima potencia, 80A</v>
          </cell>
          <cell r="D26">
            <v>498.71579999999994</v>
          </cell>
          <cell r="E26">
            <v>0</v>
          </cell>
          <cell r="F26">
            <v>0.15039897785349243</v>
          </cell>
          <cell r="G26">
            <v>587</v>
          </cell>
          <cell r="I26">
            <v>782.66666666666663</v>
          </cell>
          <cell r="J26" t="str">
            <v>pza</v>
          </cell>
        </row>
        <row r="27">
          <cell r="A27">
            <v>0</v>
          </cell>
          <cell r="B27">
            <v>0</v>
          </cell>
          <cell r="C27" t="str">
            <v>Baterías (03)</v>
          </cell>
          <cell r="D27">
            <v>0</v>
          </cell>
          <cell r="E27">
            <v>0</v>
          </cell>
          <cell r="I27">
            <v>0</v>
          </cell>
        </row>
        <row r="28">
          <cell r="A28" t="str">
            <v>31H</v>
          </cell>
          <cell r="B28">
            <v>30201</v>
          </cell>
          <cell r="C28" t="str">
            <v xml:space="preserve">Batería Coner 31H, 12 V, 115 Ah @ 100 hr, libre de mantenimiento. Vida útil: 3 a 4 años. </v>
          </cell>
          <cell r="D28">
            <v>74.406779661016955</v>
          </cell>
          <cell r="E28">
            <v>0</v>
          </cell>
          <cell r="F28">
            <v>0.13480488766259355</v>
          </cell>
          <cell r="G28">
            <v>86</v>
          </cell>
          <cell r="I28">
            <v>114.66666666666667</v>
          </cell>
          <cell r="J28" t="str">
            <v>pza</v>
          </cell>
        </row>
        <row r="29">
          <cell r="A29" t="str">
            <v>S-480</v>
          </cell>
          <cell r="B29">
            <v>30109</v>
          </cell>
          <cell r="C29" t="str">
            <v>Batería Surrette S-460, Abierta, Ciclo Profundo, 6 V, 460 Ah @ 100 hr. Vida útil: 7 años</v>
          </cell>
          <cell r="D29">
            <v>217.98400000000001</v>
          </cell>
          <cell r="E29">
            <v>0</v>
          </cell>
          <cell r="F29">
            <v>0.18051127819548868</v>
          </cell>
          <cell r="G29">
            <v>266</v>
          </cell>
          <cell r="I29">
            <v>354.66666666666669</v>
          </cell>
          <cell r="J29" t="str">
            <v>pza</v>
          </cell>
        </row>
        <row r="30">
          <cell r="A30" t="str">
            <v>S-550</v>
          </cell>
          <cell r="B30">
            <v>30108</v>
          </cell>
          <cell r="C30" t="str">
            <v>Batería Surrette S-550, Abierta, Ciclo Profundo, 6 V, 550 Ah @ 100 hr. Vida útil: 7 años</v>
          </cell>
          <cell r="D30">
            <v>240.68368000000001</v>
          </cell>
          <cell r="E30">
            <v>0</v>
          </cell>
          <cell r="F30">
            <v>0.18134802721088433</v>
          </cell>
          <cell r="G30">
            <v>294</v>
          </cell>
          <cell r="I30">
            <v>392</v>
          </cell>
          <cell r="J30" t="str">
            <v>pza</v>
          </cell>
        </row>
        <row r="31">
          <cell r="A31" t="str">
            <v>106-RE</v>
          </cell>
          <cell r="B31">
            <v>30210</v>
          </cell>
          <cell r="C31" t="str">
            <v>Batería Energycell 12 V, 106 Ah @ 100 hr electrolito inmovilizado AGM, sellada, libre de mantenimiento. Vida útil: 7 años en ciclos diarios del 20% de descarga.</v>
          </cell>
          <cell r="D31">
            <v>142.95600000000002</v>
          </cell>
          <cell r="E31">
            <v>0</v>
          </cell>
          <cell r="F31">
            <v>0.21881967213114745</v>
          </cell>
          <cell r="G31">
            <v>183</v>
          </cell>
          <cell r="I31">
            <v>244</v>
          </cell>
          <cell r="J31" t="str">
            <v>pza</v>
          </cell>
        </row>
        <row r="32">
          <cell r="A32">
            <v>0</v>
          </cell>
          <cell r="B32">
            <v>0</v>
          </cell>
          <cell r="C32" t="str">
            <v>Inversores (04)</v>
          </cell>
          <cell r="D32">
            <v>363.65</v>
          </cell>
          <cell r="G32">
            <v>369.15760869565224</v>
          </cell>
          <cell r="I32">
            <v>0</v>
          </cell>
        </row>
        <row r="33">
          <cell r="B33">
            <v>0</v>
          </cell>
          <cell r="C33" t="str">
            <v>Inversores a baterías, onda senoidal modificada</v>
          </cell>
          <cell r="H33">
            <v>0</v>
          </cell>
          <cell r="I33">
            <v>0</v>
          </cell>
        </row>
        <row r="34">
          <cell r="A34" t="str">
            <v>SAM-450</v>
          </cell>
          <cell r="B34">
            <v>40121</v>
          </cell>
          <cell r="C34" t="str">
            <v>Inversor Samlex 12/120-450 de 450 W, onda senoidal modificada.</v>
          </cell>
          <cell r="D34">
            <v>27.918599999999998</v>
          </cell>
          <cell r="E34">
            <v>0</v>
          </cell>
          <cell r="F34">
            <v>0.24544324324324329</v>
          </cell>
          <cell r="G34">
            <v>37</v>
          </cell>
          <cell r="I34">
            <v>49.333333333333336</v>
          </cell>
          <cell r="J34" t="str">
            <v>pza</v>
          </cell>
        </row>
        <row r="35">
          <cell r="A35" t="str">
            <v>SAM-800</v>
          </cell>
          <cell r="B35">
            <v>40122</v>
          </cell>
          <cell r="C35" t="str">
            <v>Inversor Samlex SAM 800 de 800 W, 12 VCD a 120 VCA, onda senoidal modificada,</v>
          </cell>
          <cell r="D35">
            <v>48.769199999999998</v>
          </cell>
          <cell r="E35">
            <v>0</v>
          </cell>
          <cell r="F35">
            <v>0.24970461538461541</v>
          </cell>
          <cell r="G35">
            <v>65</v>
          </cell>
          <cell r="I35">
            <v>86.666666666666671</v>
          </cell>
          <cell r="J35" t="str">
            <v>pza</v>
          </cell>
        </row>
        <row r="36">
          <cell r="A36" t="str">
            <v>SAM-1000</v>
          </cell>
          <cell r="B36">
            <v>40132</v>
          </cell>
          <cell r="C36" t="str">
            <v>Inversor Samlex de 1000 W, onda senoidal modificada,12VCD-120VAC, certificado UL</v>
          </cell>
          <cell r="D36">
            <v>80.631600000000006</v>
          </cell>
          <cell r="E36">
            <v>0</v>
          </cell>
          <cell r="F36">
            <v>0.24643364485981303</v>
          </cell>
          <cell r="G36">
            <v>107</v>
          </cell>
          <cell r="I36">
            <v>142.66666666666666</v>
          </cell>
          <cell r="J36" t="str">
            <v>pza</v>
          </cell>
        </row>
        <row r="37">
          <cell r="A37" t="str">
            <v>SAM-1500</v>
          </cell>
          <cell r="B37">
            <v>40120</v>
          </cell>
          <cell r="C37" t="str">
            <v>Inversor Samlex SAM-1500 de 1500 W, onda senoidal modificada,12VCD-120VAC, certificado UL</v>
          </cell>
          <cell r="D37">
            <v>141.59559999999999</v>
          </cell>
          <cell r="E37">
            <v>0</v>
          </cell>
          <cell r="F37">
            <v>0.25081693121693127</v>
          </cell>
          <cell r="G37">
            <v>189</v>
          </cell>
          <cell r="I37">
            <v>252</v>
          </cell>
          <cell r="J37" t="str">
            <v>pza</v>
          </cell>
        </row>
        <row r="38">
          <cell r="A38" t="str">
            <v>SAM-3000</v>
          </cell>
          <cell r="B38">
            <v>40133</v>
          </cell>
          <cell r="C38" t="str">
            <v>Inversor Samlex SAM-3000 de 3000 W, onda senoidal modificada, 12VCD-120VAC</v>
          </cell>
          <cell r="D38">
            <v>297.44499999999999</v>
          </cell>
          <cell r="E38">
            <v>0</v>
          </cell>
          <cell r="F38">
            <v>0.25265075376884422</v>
          </cell>
          <cell r="G38">
            <v>398</v>
          </cell>
          <cell r="I38">
            <v>530.66666666666663</v>
          </cell>
          <cell r="J38" t="str">
            <v>pza</v>
          </cell>
        </row>
        <row r="39">
          <cell r="B39">
            <v>0</v>
          </cell>
          <cell r="C39" t="str">
            <v>Inversores a baterías, onda senoidal pura</v>
          </cell>
          <cell r="H39">
            <v>0</v>
          </cell>
          <cell r="I39">
            <v>0</v>
          </cell>
        </row>
        <row r="40">
          <cell r="A40" t="str">
            <v>PST-300</v>
          </cell>
          <cell r="B40">
            <v>40104</v>
          </cell>
          <cell r="C40" t="str">
            <v>Inversor Samlex 300W, 12 VCD a 120 VCA, onda senoidal pura</v>
          </cell>
          <cell r="D40">
            <v>117.19999999999999</v>
          </cell>
          <cell r="E40">
            <v>0</v>
          </cell>
          <cell r="F40">
            <v>0.16285714285714295</v>
          </cell>
          <cell r="G40">
            <v>140</v>
          </cell>
          <cell r="I40">
            <v>186.66666666666666</v>
          </cell>
          <cell r="J40" t="str">
            <v>pza</v>
          </cell>
        </row>
        <row r="41">
          <cell r="A41" t="str">
            <v>PST-1500</v>
          </cell>
          <cell r="B41">
            <v>41205</v>
          </cell>
          <cell r="C41" t="str">
            <v>Inversor Samlex 1500W, 12 VCD a 120 VCA, onda senoidal pura</v>
          </cell>
          <cell r="D41">
            <v>477.58119999999997</v>
          </cell>
          <cell r="E41">
            <v>0</v>
          </cell>
          <cell r="F41">
            <v>3.7134677419354903E-2</v>
          </cell>
          <cell r="G41">
            <v>496</v>
          </cell>
          <cell r="I41">
            <v>661.33333333333337</v>
          </cell>
          <cell r="J41" t="str">
            <v>pza</v>
          </cell>
        </row>
        <row r="42">
          <cell r="C42">
            <v>0</v>
          </cell>
          <cell r="D42">
            <v>0</v>
          </cell>
          <cell r="E42">
            <v>0</v>
          </cell>
          <cell r="I42">
            <v>0</v>
          </cell>
        </row>
        <row r="43">
          <cell r="B43">
            <v>0</v>
          </cell>
          <cell r="C43" t="str">
            <v>Inversores- cargador de baterías, onda senoidal modificada</v>
          </cell>
          <cell r="H43">
            <v>0</v>
          </cell>
          <cell r="I43">
            <v>0</v>
          </cell>
        </row>
        <row r="44">
          <cell r="A44" t="str">
            <v>SAM- 1500C</v>
          </cell>
          <cell r="B44">
            <v>40106</v>
          </cell>
          <cell r="C44" t="str">
            <v>Inversor-cargador Samlex, línea EVO, 1500W, 12 VCD a 120 VCA, onda senoidal modificada</v>
          </cell>
          <cell r="D44">
            <v>225.45480000000001</v>
          </cell>
          <cell r="E44">
            <v>0</v>
          </cell>
          <cell r="F44">
            <v>0.24344026845637581</v>
          </cell>
          <cell r="G44">
            <v>298</v>
          </cell>
          <cell r="I44">
            <v>397.33333333333331</v>
          </cell>
          <cell r="J44" t="str">
            <v>pza</v>
          </cell>
        </row>
        <row r="45">
          <cell r="B45">
            <v>0</v>
          </cell>
          <cell r="C45" t="str">
            <v>Inversores-cargadores de baterías, onda senoidal pura</v>
          </cell>
          <cell r="H45">
            <v>0</v>
          </cell>
          <cell r="I45">
            <v>0</v>
          </cell>
        </row>
        <row r="46">
          <cell r="A46" t="str">
            <v>EVO-2212</v>
          </cell>
          <cell r="B46">
            <v>40107</v>
          </cell>
          <cell r="C46" t="str">
            <v>Inversor Cargador Samlex, onda senoidal pura 2.2 kW, 12VCD a 120 VCA, aplicación fuera de la red</v>
          </cell>
          <cell r="D46">
            <v>881.84760000000006</v>
          </cell>
          <cell r="E46">
            <v>0</v>
          </cell>
          <cell r="F46">
            <v>0.17967665116279063</v>
          </cell>
          <cell r="G46">
            <v>1075</v>
          </cell>
          <cell r="I46">
            <v>1433.3333333333333</v>
          </cell>
          <cell r="J46" t="str">
            <v>pza</v>
          </cell>
        </row>
        <row r="47">
          <cell r="A47" t="str">
            <v>EVO-2224</v>
          </cell>
          <cell r="B47">
            <v>40108</v>
          </cell>
          <cell r="C47" t="str">
            <v>Inversor Cargador Samlex, onda senoidal pura 2.2 kW, 24VCD a 120 VCA, aplicación fuera de la red</v>
          </cell>
          <cell r="D47">
            <v>881.84760000000006</v>
          </cell>
          <cell r="E47">
            <v>0</v>
          </cell>
          <cell r="F47">
            <v>0.17967665116279063</v>
          </cell>
          <cell r="G47">
            <v>1075</v>
          </cell>
          <cell r="I47">
            <v>1433.3333333333333</v>
          </cell>
          <cell r="J47" t="str">
            <v>pza</v>
          </cell>
        </row>
        <row r="48">
          <cell r="A48" t="str">
            <v>EVO-RC</v>
          </cell>
          <cell r="B48">
            <v>40109</v>
          </cell>
          <cell r="C48" t="str">
            <v>Medidor-programador digital remoto para inversores EVO</v>
          </cell>
          <cell r="D48">
            <v>87.042000000000002</v>
          </cell>
          <cell r="E48">
            <v>0</v>
          </cell>
          <cell r="F48">
            <v>0.24963793103448276</v>
          </cell>
          <cell r="G48">
            <v>116</v>
          </cell>
          <cell r="I48">
            <v>154.66666666666666</v>
          </cell>
          <cell r="J48" t="str">
            <v>pza</v>
          </cell>
        </row>
        <row r="49">
          <cell r="A49" t="str">
            <v>GVFX3524LA</v>
          </cell>
          <cell r="B49">
            <v>41211</v>
          </cell>
          <cell r="C49" t="str">
            <v>Inversor Cargador Outback interactivo con la red, onda senoidal 3.5 kW, 24 VCD, 127 VCA. Configuración para México</v>
          </cell>
          <cell r="D49">
            <v>1300.1587500000001</v>
          </cell>
          <cell r="E49">
            <v>0</v>
          </cell>
          <cell r="F49">
            <v>0.18229009433962259</v>
          </cell>
          <cell r="G49">
            <v>1590</v>
          </cell>
          <cell r="I49">
            <v>2120</v>
          </cell>
          <cell r="J49" t="str">
            <v>pza</v>
          </cell>
        </row>
        <row r="50">
          <cell r="A50" t="str">
            <v>GVFX3648LA</v>
          </cell>
          <cell r="B50">
            <v>41210</v>
          </cell>
          <cell r="C50" t="str">
            <v>Inversor Cargador Outback interactivo con la red, onda senoidal 3.6 kW, 48 VCD, 127 VCA. Configuración para México</v>
          </cell>
          <cell r="D50">
            <v>1330.3950000000002</v>
          </cell>
          <cell r="E50">
            <v>0</v>
          </cell>
          <cell r="F50">
            <v>0.16327358490566024</v>
          </cell>
          <cell r="G50">
            <v>1590</v>
          </cell>
          <cell r="I50">
            <v>2120</v>
          </cell>
          <cell r="J50" t="str">
            <v>pza</v>
          </cell>
        </row>
        <row r="51">
          <cell r="B51">
            <v>0</v>
          </cell>
          <cell r="C51" t="str">
            <v>Accesorios para inversores</v>
          </cell>
          <cell r="H51">
            <v>0</v>
          </cell>
          <cell r="I51">
            <v>0</v>
          </cell>
        </row>
        <row r="52">
          <cell r="A52" t="str">
            <v>MATE-2</v>
          </cell>
          <cell r="B52">
            <v>43005</v>
          </cell>
          <cell r="C52" t="str">
            <v>Monitor y Control Remoto Outback</v>
          </cell>
          <cell r="D52">
            <v>174.41874999999999</v>
          </cell>
          <cell r="E52">
            <v>0</v>
          </cell>
          <cell r="F52">
            <v>0.18113262910798128</v>
          </cell>
          <cell r="G52">
            <v>213</v>
          </cell>
          <cell r="I52">
            <v>284</v>
          </cell>
          <cell r="J52" t="str">
            <v>pza</v>
          </cell>
        </row>
        <row r="53">
          <cell r="A53" t="str">
            <v>MATE-3</v>
          </cell>
          <cell r="B53">
            <v>43006</v>
          </cell>
          <cell r="C53" t="str">
            <v>Monitor y Control Remoto Outback, permite interconexión a red</v>
          </cell>
          <cell r="D53">
            <v>351.79374999999999</v>
          </cell>
          <cell r="E53">
            <v>0</v>
          </cell>
          <cell r="F53">
            <v>0.18377320185614851</v>
          </cell>
          <cell r="G53">
            <v>431</v>
          </cell>
          <cell r="I53">
            <v>574.66666666666663</v>
          </cell>
          <cell r="J53" t="str">
            <v>pza</v>
          </cell>
        </row>
        <row r="54">
          <cell r="A54" t="str">
            <v>HUB-4</v>
          </cell>
          <cell r="B54">
            <v>43007</v>
          </cell>
          <cell r="C54" t="str">
            <v>Hub-4 Outback, centro de gestión y comunicación de inversores y controles Outback para 4 componentes</v>
          </cell>
          <cell r="D54">
            <v>115.29374999999999</v>
          </cell>
          <cell r="E54">
            <v>0</v>
          </cell>
          <cell r="F54">
            <v>0.18231382978723412</v>
          </cell>
          <cell r="G54">
            <v>141</v>
          </cell>
          <cell r="I54">
            <v>188</v>
          </cell>
          <cell r="J54" t="str">
            <v>pza</v>
          </cell>
        </row>
        <row r="55">
          <cell r="A55" t="str">
            <v>HUB-10</v>
          </cell>
          <cell r="B55">
            <v>43004</v>
          </cell>
          <cell r="C55" t="str">
            <v>Hub-10 Outback, centro de comnicaciones de inversores y controles Outback para 10 componentes</v>
          </cell>
          <cell r="D55">
            <v>226.26920000000001</v>
          </cell>
          <cell r="E55">
            <v>0</v>
          </cell>
          <cell r="F55">
            <v>0.16196592592592587</v>
          </cell>
          <cell r="G55">
            <v>270</v>
          </cell>
          <cell r="I55">
            <v>360</v>
          </cell>
          <cell r="J55" t="str">
            <v>pza</v>
          </cell>
        </row>
        <row r="56">
          <cell r="A56" t="str">
            <v>RTS</v>
          </cell>
          <cell r="C56" t="str">
            <v>Sensor de temperatura Outback</v>
          </cell>
          <cell r="D56">
            <v>17.864000000000001</v>
          </cell>
          <cell r="E56">
            <v>0</v>
          </cell>
          <cell r="F56">
            <v>0.16911627906976739</v>
          </cell>
          <cell r="G56">
            <v>21.5</v>
          </cell>
          <cell r="I56">
            <v>28.666666666666668</v>
          </cell>
          <cell r="J56" t="str">
            <v>pza</v>
          </cell>
        </row>
        <row r="57">
          <cell r="A57" t="str">
            <v>EVO-RC</v>
          </cell>
          <cell r="B57">
            <v>40109</v>
          </cell>
          <cell r="C57" t="str">
            <v>Medidor-programador digital remoto para inversores EVO</v>
          </cell>
          <cell r="D57">
            <v>87.042000000000002</v>
          </cell>
          <cell r="E57">
            <v>0</v>
          </cell>
          <cell r="F57">
            <v>0.24963793103448276</v>
          </cell>
          <cell r="G57">
            <v>116</v>
          </cell>
          <cell r="I57">
            <v>154.66666666666666</v>
          </cell>
          <cell r="J57" t="str">
            <v>pza</v>
          </cell>
        </row>
        <row r="58">
          <cell r="A58">
            <v>0</v>
          </cell>
          <cell r="B58">
            <v>0</v>
          </cell>
          <cell r="C58" t="str">
            <v>Lámparas (05)</v>
          </cell>
          <cell r="D58">
            <v>0</v>
          </cell>
          <cell r="E58">
            <v>0</v>
          </cell>
          <cell r="I58">
            <v>0</v>
          </cell>
        </row>
        <row r="59">
          <cell r="A59">
            <v>0</v>
          </cell>
          <cell r="B59">
            <v>0</v>
          </cell>
          <cell r="C59" t="str">
            <v>Lamparas fluorescentes 12 VCD</v>
          </cell>
          <cell r="D59">
            <v>0</v>
          </cell>
          <cell r="E59">
            <v>0</v>
          </cell>
          <cell r="I59">
            <v>0</v>
          </cell>
        </row>
        <row r="60">
          <cell r="A60" t="str">
            <v>TF11</v>
          </cell>
          <cell r="B60">
            <v>50102</v>
          </cell>
          <cell r="C60" t="str">
            <v>Lámpara Fluorescente compacta Conermex, 11 W, 12 V (Tubo integrado)</v>
          </cell>
          <cell r="D60">
            <v>2.9530799999999999</v>
          </cell>
          <cell r="E60">
            <v>0</v>
          </cell>
          <cell r="F60">
            <v>0.26173000000000002</v>
          </cell>
          <cell r="G60">
            <v>4</v>
          </cell>
          <cell r="I60">
            <v>5.333333333333333</v>
          </cell>
          <cell r="J60" t="str">
            <v>pza</v>
          </cell>
        </row>
        <row r="61">
          <cell r="A61" t="str">
            <v>TF15</v>
          </cell>
          <cell r="B61">
            <v>50103</v>
          </cell>
          <cell r="C61" t="str">
            <v>Lámpara Fluorescente compacta Conermex, 15 W, 12 V (Tubo integrado)</v>
          </cell>
          <cell r="D61">
            <v>2.7742500000000003</v>
          </cell>
          <cell r="E61">
            <v>0</v>
          </cell>
          <cell r="F61">
            <v>0.36948863636363632</v>
          </cell>
          <cell r="G61">
            <v>4.4000000000000004</v>
          </cell>
          <cell r="I61">
            <v>5.8666666666666671</v>
          </cell>
          <cell r="J61" t="str">
            <v>pza</v>
          </cell>
        </row>
        <row r="62">
          <cell r="A62">
            <v>0</v>
          </cell>
          <cell r="B62">
            <v>0</v>
          </cell>
          <cell r="C62" t="str">
            <v>Luminario de LED's para iluminación exterior</v>
          </cell>
          <cell r="D62">
            <v>0</v>
          </cell>
          <cell r="E62">
            <v>0</v>
          </cell>
          <cell r="F62">
            <v>0</v>
          </cell>
          <cell r="G62">
            <v>0</v>
          </cell>
          <cell r="H62">
            <v>0</v>
          </cell>
          <cell r="I62">
            <v>0</v>
          </cell>
          <cell r="J62">
            <v>0</v>
          </cell>
        </row>
        <row r="63">
          <cell r="A63" t="str">
            <v>SPL-M30W</v>
          </cell>
          <cell r="B63">
            <v>50410</v>
          </cell>
          <cell r="C63" t="str">
            <v>Lámpara de LED's de 30W para luminarias solares en iluminación exterior, 12VCD, 2.5A, súper eficiente</v>
          </cell>
          <cell r="D63">
            <v>205.13480000000001</v>
          </cell>
          <cell r="E63">
            <v>0</v>
          </cell>
          <cell r="F63">
            <v>0.19869218749999995</v>
          </cell>
          <cell r="G63">
            <v>256</v>
          </cell>
          <cell r="H63">
            <v>0</v>
          </cell>
          <cell r="I63">
            <v>341.33333333333331</v>
          </cell>
          <cell r="J63" t="str">
            <v>pza</v>
          </cell>
        </row>
        <row r="64">
          <cell r="A64" t="str">
            <v>SPL48</v>
          </cell>
          <cell r="B64">
            <v>50402</v>
          </cell>
          <cell r="C64" t="str">
            <v>Lámpara de LED's de 55W para luminarias solares en iluminación exterior, 4,600 lúmenes, 24VCD, 2.3A, súper eficiente</v>
          </cell>
          <cell r="D64">
            <v>287.25</v>
          </cell>
          <cell r="E64">
            <v>0</v>
          </cell>
          <cell r="F64">
            <v>0.17456896551724138</v>
          </cell>
          <cell r="G64">
            <v>348</v>
          </cell>
          <cell r="H64">
            <v>0</v>
          </cell>
          <cell r="I64">
            <v>464</v>
          </cell>
          <cell r="J64" t="str">
            <v>pza</v>
          </cell>
        </row>
        <row r="65">
          <cell r="A65" t="str">
            <v>SPL-C90</v>
          </cell>
          <cell r="B65">
            <v>50407</v>
          </cell>
          <cell r="C65" t="str">
            <v>Lámpara de LED's de 90W para luminarias solares en iluminación exterior, 8,000 lúmenes, 24VCD, 4A, súper eficiente</v>
          </cell>
          <cell r="D65">
            <v>369.34976</v>
          </cell>
          <cell r="E65">
            <v>0</v>
          </cell>
          <cell r="F65">
            <v>0.17555857142857142</v>
          </cell>
          <cell r="G65">
            <v>448</v>
          </cell>
          <cell r="H65">
            <v>0</v>
          </cell>
          <cell r="I65">
            <v>597.33333333333337</v>
          </cell>
          <cell r="J65" t="str">
            <v>pza</v>
          </cell>
        </row>
        <row r="66">
          <cell r="A66" t="str">
            <v>06</v>
          </cell>
          <cell r="B66">
            <v>0</v>
          </cell>
          <cell r="C66" t="str">
            <v>Soportes (06)</v>
          </cell>
          <cell r="D66">
            <v>0</v>
          </cell>
          <cell r="E66">
            <v>0</v>
          </cell>
          <cell r="I66">
            <v>0</v>
          </cell>
        </row>
        <row r="67">
          <cell r="A67">
            <v>0</v>
          </cell>
          <cell r="B67">
            <v>0</v>
          </cell>
          <cell r="C67" t="str">
            <v>Soportes para módulos fuera de la red</v>
          </cell>
          <cell r="D67">
            <v>0</v>
          </cell>
          <cell r="E67">
            <v>0</v>
          </cell>
          <cell r="I67">
            <v>0</v>
          </cell>
        </row>
        <row r="68">
          <cell r="C68" t="str">
            <v>Tipo Escuadra</v>
          </cell>
          <cell r="I68">
            <v>0</v>
          </cell>
        </row>
        <row r="69">
          <cell r="A69" t="str">
            <v>SE-50</v>
          </cell>
          <cell r="B69">
            <v>90903</v>
          </cell>
          <cell r="C69" t="str">
            <v>Soporte de aluminio tipo escuadra para módulo de 50 W (par), incluye tornillería</v>
          </cell>
          <cell r="D69">
            <v>4.6242937853107344</v>
          </cell>
          <cell r="E69">
            <v>0</v>
          </cell>
          <cell r="F69">
            <v>0.17740112994350274</v>
          </cell>
          <cell r="G69">
            <v>5.6215659340659334</v>
          </cell>
          <cell r="I69">
            <v>7.4954212454212445</v>
          </cell>
          <cell r="J69" t="str">
            <v>pza</v>
          </cell>
        </row>
        <row r="70">
          <cell r="A70" t="str">
            <v>SE-100</v>
          </cell>
          <cell r="B70">
            <v>90904</v>
          </cell>
          <cell r="C70" t="str">
            <v>Soporte de aluminio tipo escuadra para módulo de 100 W (par), incluye tornillería</v>
          </cell>
          <cell r="D70">
            <v>4.3903954802259886</v>
          </cell>
          <cell r="E70">
            <v>0</v>
          </cell>
          <cell r="F70">
            <v>0.22881355932203395</v>
          </cell>
          <cell r="G70">
            <v>5.6930402930402932</v>
          </cell>
          <cell r="I70">
            <v>7.5907203907203913</v>
          </cell>
          <cell r="J70" t="str">
            <v>pza</v>
          </cell>
        </row>
        <row r="71">
          <cell r="C71" t="str">
            <v>Tipo Tubular</v>
          </cell>
          <cell r="I71">
            <v>0</v>
          </cell>
          <cell r="J71">
            <v>0</v>
          </cell>
        </row>
        <row r="72">
          <cell r="A72" t="str">
            <v>ST-01</v>
          </cell>
          <cell r="B72">
            <v>90102</v>
          </cell>
          <cell r="C72" t="str">
            <v>Soporte tubular con inclinación/orientación ajustable para un módulo (50W a 150 W). Incluye: Tubo acero galvanizado de 3 m altura (ced.30, 60 mm. diam), cabezal inoxidable, travesaño "T" + largueros galvanizados, abrazadera, tornillería</v>
          </cell>
          <cell r="D72">
            <v>35.367231638418083</v>
          </cell>
          <cell r="E72">
            <v>0</v>
          </cell>
          <cell r="F72">
            <v>0.17750624096702133</v>
          </cell>
          <cell r="G72">
            <v>43</v>
          </cell>
          <cell r="I72">
            <v>57.333333333333336</v>
          </cell>
          <cell r="J72" t="str">
            <v>jgo</v>
          </cell>
        </row>
        <row r="73">
          <cell r="A73" t="str">
            <v>ST-02</v>
          </cell>
          <cell r="B73">
            <v>90103</v>
          </cell>
          <cell r="C73" t="str">
            <v xml:space="preserve">Soporte tubular con inclinación/orientación ajustable para dos módulos (50W a 150 W). Incluye: Tubo acero galvanizado de 3 m altura (ced.30, 60 mm. diam), cabeza inoxidable, travesaño "T" + largueros galvanizados, abrazadera, puntal, tornillería. </v>
          </cell>
          <cell r="D73">
            <v>48.587570621468927</v>
          </cell>
          <cell r="E73">
            <v>0</v>
          </cell>
          <cell r="F73">
            <v>0.17648185387340801</v>
          </cell>
          <cell r="G73">
            <v>59</v>
          </cell>
          <cell r="I73">
            <v>78.666666666666671</v>
          </cell>
          <cell r="J73" t="str">
            <v>jgo</v>
          </cell>
        </row>
        <row r="74">
          <cell r="A74" t="str">
            <v>07</v>
          </cell>
          <cell r="B74">
            <v>0</v>
          </cell>
          <cell r="C74" t="str">
            <v>Convertidores</v>
          </cell>
          <cell r="I74">
            <v>0</v>
          </cell>
          <cell r="J74">
            <v>0</v>
          </cell>
        </row>
        <row r="75">
          <cell r="A75" t="str">
            <v>CC-1.5A</v>
          </cell>
          <cell r="B75">
            <v>150102</v>
          </cell>
          <cell r="C75" t="str">
            <v>Convertidor CD/CD de 1.5 A, 12 V a 9V, 7.5V, 6V, 4.5V, 3V, en gabinete anticorrosión, con fusible electrónico de restablecimiento automático, indicador de encendido, cable con conector múltiple y clips para conexión a aparatos alimentados.</v>
          </cell>
          <cell r="D75">
            <v>11.581920903954803</v>
          </cell>
          <cell r="E75">
            <v>0</v>
          </cell>
          <cell r="F75">
            <v>0.19317942723553472</v>
          </cell>
          <cell r="G75">
            <v>14.355014355014355</v>
          </cell>
          <cell r="I75">
            <v>19.140019140019138</v>
          </cell>
          <cell r="J75" t="str">
            <v>pza</v>
          </cell>
        </row>
        <row r="76">
          <cell r="A76">
            <v>0</v>
          </cell>
          <cell r="B76">
            <v>0</v>
          </cell>
          <cell r="C76" t="str">
            <v>Estantes y Gabinetes (08)</v>
          </cell>
          <cell r="I76">
            <v>0</v>
          </cell>
        </row>
        <row r="77">
          <cell r="A77" t="str">
            <v>CM-1P</v>
          </cell>
          <cell r="B77" t="str">
            <v>100101</v>
          </cell>
          <cell r="C77" t="str">
            <v>Gabinete plástico profesional para una batería 31H, resistente a la corrosión, con salidas de ventilación, salida de cableado, cinto de seguridad, contención de derrames, agarraderas y asiento de neopreno para las baterías. Garantía de 10 años.</v>
          </cell>
          <cell r="D77">
            <v>7.1442800000000002</v>
          </cell>
          <cell r="E77">
            <v>0</v>
          </cell>
          <cell r="F77">
            <v>0.4046433333333333</v>
          </cell>
          <cell r="G77">
            <v>12</v>
          </cell>
          <cell r="I77">
            <v>16</v>
          </cell>
          <cell r="J77" t="str">
            <v>pza</v>
          </cell>
        </row>
        <row r="78">
          <cell r="A78" t="str">
            <v>CM-B04</v>
          </cell>
          <cell r="B78">
            <v>100111</v>
          </cell>
          <cell r="C78" t="str">
            <v>Estante abierto para 4 baterías Surrette en tubular de acero galvanizado.</v>
          </cell>
          <cell r="D78">
            <v>62.711864406779661</v>
          </cell>
          <cell r="E78">
            <v>0</v>
          </cell>
          <cell r="F78">
            <v>0.12900188323917139</v>
          </cell>
          <cell r="G78">
            <v>72</v>
          </cell>
          <cell r="I78">
            <v>96</v>
          </cell>
          <cell r="J78" t="str">
            <v>pza</v>
          </cell>
        </row>
        <row r="79">
          <cell r="A79" t="str">
            <v>CM-B06</v>
          </cell>
          <cell r="B79">
            <v>100112</v>
          </cell>
          <cell r="C79" t="str">
            <v>Estante galvanizado abierto para 6 baterías (sobre pedido). Indicar modelo de la batería.</v>
          </cell>
          <cell r="D79">
            <v>67.79661016949153</v>
          </cell>
          <cell r="E79">
            <v>0</v>
          </cell>
          <cell r="F79">
            <v>0.13081269013472399</v>
          </cell>
          <cell r="G79">
            <v>78</v>
          </cell>
          <cell r="I79">
            <v>104</v>
          </cell>
          <cell r="J79" t="str">
            <v>pza</v>
          </cell>
        </row>
        <row r="80">
          <cell r="A80" t="str">
            <v>CM-B08</v>
          </cell>
          <cell r="B80">
            <v>100113</v>
          </cell>
          <cell r="C80" t="str">
            <v>Estante galvanizado abierto para 8 baterías (sobre pedido). Indicar modelo de la batería.</v>
          </cell>
          <cell r="D80">
            <v>73.44632768361582</v>
          </cell>
          <cell r="E80">
            <v>0</v>
          </cell>
          <cell r="F80">
            <v>0.12978284735052337</v>
          </cell>
          <cell r="G80">
            <v>84.399999999999991</v>
          </cell>
          <cell r="I80">
            <v>112.53333333333332</v>
          </cell>
          <cell r="J80" t="str">
            <v>pza</v>
          </cell>
        </row>
        <row r="81">
          <cell r="A81">
            <v>0</v>
          </cell>
          <cell r="B81">
            <v>0</v>
          </cell>
          <cell r="C81" t="str">
            <v>Refrigerador-Congelador CD (09)</v>
          </cell>
          <cell r="D81">
            <v>0</v>
          </cell>
          <cell r="E81">
            <v>0</v>
          </cell>
          <cell r="I81">
            <v>0</v>
          </cell>
        </row>
        <row r="82">
          <cell r="A82" t="str">
            <v>DC-050</v>
          </cell>
          <cell r="B82" t="str">
            <v>060101</v>
          </cell>
          <cell r="C82" t="str">
            <v>Congelador-refrigerador en CD, SunDanzer DC-050, cap. 50 litros. Opera a 12 V o 24 V</v>
          </cell>
          <cell r="D82">
            <v>488.60699999999997</v>
          </cell>
          <cell r="E82">
            <v>0</v>
          </cell>
          <cell r="F82">
            <v>0.1801895973154363</v>
          </cell>
          <cell r="G82">
            <v>596</v>
          </cell>
          <cell r="I82">
            <v>794.66666666666663</v>
          </cell>
          <cell r="J82" t="str">
            <v>pza</v>
          </cell>
        </row>
        <row r="83">
          <cell r="A83" t="str">
            <v>DC-165</v>
          </cell>
          <cell r="B83" t="str">
            <v>060102</v>
          </cell>
          <cell r="C83" t="str">
            <v>Congelador-refrigerador en CD, SunDanzer DC-165, cap. 165 litros. Opera a 12 V o 24 V</v>
          </cell>
          <cell r="D83">
            <v>680.68999999999994</v>
          </cell>
          <cell r="E83">
            <v>0</v>
          </cell>
          <cell r="F83">
            <v>0.17989156626506031</v>
          </cell>
          <cell r="G83">
            <v>830</v>
          </cell>
          <cell r="I83">
            <v>1106.6666666666667</v>
          </cell>
          <cell r="J83" t="str">
            <v>pza</v>
          </cell>
        </row>
        <row r="84">
          <cell r="A84" t="str">
            <v>DC-225</v>
          </cell>
          <cell r="B84" t="str">
            <v>060103</v>
          </cell>
          <cell r="C84" t="str">
            <v>Congelador-refrigerador en CD, SunDanzer DC-225, cap. 225 litros. Opera a 12 V o 24 V</v>
          </cell>
          <cell r="D84">
            <v>876.375</v>
          </cell>
          <cell r="E84">
            <v>0</v>
          </cell>
          <cell r="F84">
            <v>0.23259632224168125</v>
          </cell>
          <cell r="G84">
            <v>1142</v>
          </cell>
          <cell r="I84">
            <v>1522.6666666666667</v>
          </cell>
          <cell r="J84" t="str">
            <v>pza</v>
          </cell>
        </row>
        <row r="85">
          <cell r="A85" t="str">
            <v>10</v>
          </cell>
          <cell r="B85">
            <v>0</v>
          </cell>
          <cell r="C85" t="str">
            <v>Bombas (10)</v>
          </cell>
          <cell r="D85">
            <v>0</v>
          </cell>
          <cell r="E85">
            <v>0</v>
          </cell>
          <cell r="I85">
            <v>0</v>
          </cell>
        </row>
        <row r="86">
          <cell r="C86" t="str">
            <v>Bombas de Diafragma de Superficie</v>
          </cell>
          <cell r="F86">
            <v>0</v>
          </cell>
          <cell r="I86">
            <v>0</v>
          </cell>
        </row>
        <row r="87">
          <cell r="A87" t="str">
            <v>DP-35</v>
          </cell>
          <cell r="B87">
            <v>70106</v>
          </cell>
          <cell r="C87" t="str">
            <v>Bomba de diafragma, 12 V, 35PSI, superficie, autocebante hasta 4 m. Bombea hasta 750 litros/hora a 22 m (8 A)</v>
          </cell>
          <cell r="D87">
            <v>34.017000000000003</v>
          </cell>
          <cell r="E87">
            <v>0</v>
          </cell>
          <cell r="F87">
            <v>0.31965999999999994</v>
          </cell>
          <cell r="G87">
            <v>50</v>
          </cell>
          <cell r="I87">
            <v>66.666666666666671</v>
          </cell>
          <cell r="J87" t="str">
            <v>pza</v>
          </cell>
        </row>
        <row r="88">
          <cell r="A88" t="str">
            <v>DP-40</v>
          </cell>
          <cell r="B88">
            <v>70108</v>
          </cell>
          <cell r="C88" t="str">
            <v>Bomba de diafragma, 12 V, 40PSI, superficie, autocebante hasta 4 m. Bombea hasta 1000 litros/hora a 27 m (15 A)</v>
          </cell>
          <cell r="D88">
            <v>45.743099999999998</v>
          </cell>
          <cell r="E88">
            <v>0</v>
          </cell>
          <cell r="F88">
            <v>0.16830727272727275</v>
          </cell>
          <cell r="G88">
            <v>55</v>
          </cell>
          <cell r="I88">
            <v>73.333333333333329</v>
          </cell>
          <cell r="J88" t="str">
            <v>pza</v>
          </cell>
        </row>
        <row r="89">
          <cell r="A89" t="str">
            <v>DP-70</v>
          </cell>
          <cell r="B89">
            <v>70107</v>
          </cell>
          <cell r="C89" t="str">
            <v>Bomba de diafragma, 12 V, 70PSI, superficie, autocebante hasta 4 m. Bombea hasta 450 litros/hora a 45 m (7.5 A)</v>
          </cell>
          <cell r="D89">
            <v>35.19</v>
          </cell>
          <cell r="E89">
            <v>0</v>
          </cell>
          <cell r="F89">
            <v>0.32326923076923081</v>
          </cell>
          <cell r="G89">
            <v>52</v>
          </cell>
          <cell r="I89">
            <v>69.333333333333329</v>
          </cell>
          <cell r="J89" t="str">
            <v>pza</v>
          </cell>
        </row>
        <row r="90">
          <cell r="C90" t="str">
            <v>Bombas de Diafragma Sumergibles</v>
          </cell>
          <cell r="I90">
            <v>0</v>
          </cell>
        </row>
        <row r="91">
          <cell r="A91" t="str">
            <v>SDS-D-128</v>
          </cell>
          <cell r="B91">
            <v>70201</v>
          </cell>
          <cell r="C91" t="str">
            <v>Bomba sumergible de diafragma, bronce grado marino SDS-D-128. 2,000 litros diarios @ 50 m de elevación con 180 watts de módulos solares (no incluidos). Salida de 1/2"</v>
          </cell>
          <cell r="D91">
            <v>579.39800000000002</v>
          </cell>
          <cell r="E91">
            <v>0</v>
          </cell>
          <cell r="F91">
            <v>0.2170297297297297</v>
          </cell>
          <cell r="G91">
            <v>740</v>
          </cell>
          <cell r="I91">
            <v>986.66666666666663</v>
          </cell>
          <cell r="J91" t="str">
            <v>pza</v>
          </cell>
        </row>
        <row r="92">
          <cell r="A92" t="str">
            <v>SDS-Q-128</v>
          </cell>
          <cell r="B92">
            <v>70202</v>
          </cell>
          <cell r="C92" t="str">
            <v>Bomba sumergible de diafragma, bronce grado marino SDS-Q-128. 3,800 litros diarios @ 35 m de elevación con 180 watts de módulos solares (no incluidos). Salida de 3/4"</v>
          </cell>
          <cell r="D92">
            <v>620.68000000000006</v>
          </cell>
          <cell r="E92">
            <v>0</v>
          </cell>
          <cell r="F92">
            <v>0.20425641025641017</v>
          </cell>
          <cell r="G92">
            <v>780</v>
          </cell>
          <cell r="H92">
            <v>0</v>
          </cell>
          <cell r="I92">
            <v>1040</v>
          </cell>
          <cell r="J92" t="str">
            <v>pza</v>
          </cell>
        </row>
        <row r="93">
          <cell r="A93" t="str">
            <v>PCA30M</v>
          </cell>
          <cell r="B93">
            <v>70402</v>
          </cell>
          <cell r="C93" t="str">
            <v>Controlador/Acoplador de máxima potencia, 8 A, 30 V, para bomba SunPumps</v>
          </cell>
          <cell r="D93">
            <v>232.26500000000001</v>
          </cell>
          <cell r="E93">
            <v>0</v>
          </cell>
          <cell r="F93">
            <v>0.1704821428571428</v>
          </cell>
          <cell r="G93">
            <v>280</v>
          </cell>
          <cell r="I93">
            <v>373.33333333333331</v>
          </cell>
          <cell r="J93" t="str">
            <v>pza</v>
          </cell>
        </row>
        <row r="94">
          <cell r="C94" t="str">
            <v>Bombas Centrífugas Sumergibles</v>
          </cell>
          <cell r="I94">
            <v>0</v>
          </cell>
        </row>
        <row r="95">
          <cell r="A95" t="str">
            <v>11SQF-2</v>
          </cell>
          <cell r="B95">
            <v>70206</v>
          </cell>
          <cell r="C95" t="str">
            <v>Bomba Sumergible Grundfos, Acero Inoxidable, mod. 11SQF-2</v>
          </cell>
          <cell r="D95">
            <v>1667.5</v>
          </cell>
          <cell r="E95">
            <v>0</v>
          </cell>
          <cell r="F95">
            <v>0.12236842105263158</v>
          </cell>
          <cell r="G95">
            <v>1900</v>
          </cell>
          <cell r="I95">
            <v>2533.3333333333335</v>
          </cell>
          <cell r="J95" t="str">
            <v>pza</v>
          </cell>
        </row>
        <row r="96">
          <cell r="A96" t="str">
            <v>40SQF-5</v>
          </cell>
          <cell r="B96">
            <v>70207</v>
          </cell>
          <cell r="C96" t="str">
            <v>Bomba Sumergible Grundfos, Acero Inoxidable, mod. 40SQF-5</v>
          </cell>
          <cell r="D96">
            <v>1667.5</v>
          </cell>
          <cell r="E96">
            <v>0</v>
          </cell>
          <cell r="F96">
            <v>0.12236842105263158</v>
          </cell>
          <cell r="G96">
            <v>1900</v>
          </cell>
          <cell r="I96">
            <v>2533.3333333333335</v>
          </cell>
          <cell r="J96" t="str">
            <v>pza</v>
          </cell>
        </row>
        <row r="97">
          <cell r="A97" t="str">
            <v>25 SQF-7</v>
          </cell>
          <cell r="B97">
            <v>70208</v>
          </cell>
          <cell r="C97" t="str">
            <v>Bomba Sumergible Grundfos, Acero Inoxidable, mod. 25SQF-7</v>
          </cell>
          <cell r="D97">
            <v>1667.5</v>
          </cell>
          <cell r="E97">
            <v>0</v>
          </cell>
          <cell r="F97">
            <v>0.12236842105263158</v>
          </cell>
          <cell r="G97">
            <v>1900</v>
          </cell>
          <cell r="I97">
            <v>2533.3333333333335</v>
          </cell>
          <cell r="J97" t="str">
            <v>pza</v>
          </cell>
        </row>
        <row r="98">
          <cell r="A98" t="str">
            <v>16SQF-10</v>
          </cell>
          <cell r="B98">
            <v>70209</v>
          </cell>
          <cell r="C98" t="str">
            <v>Bomba Sumergible Grundfos, Acero Inoxidable, mod. 16SQF-10</v>
          </cell>
          <cell r="D98">
            <v>1667.5</v>
          </cell>
          <cell r="E98">
            <v>0</v>
          </cell>
          <cell r="F98">
            <v>0.12236842105263158</v>
          </cell>
          <cell r="G98">
            <v>1900</v>
          </cell>
          <cell r="I98">
            <v>2533.3333333333335</v>
          </cell>
          <cell r="J98" t="str">
            <v>pza</v>
          </cell>
        </row>
        <row r="99">
          <cell r="A99" t="str">
            <v>6SQF-3</v>
          </cell>
          <cell r="B99">
            <v>70215</v>
          </cell>
          <cell r="C99" t="str">
            <v>Bomba Sumergible Grundfos, Acero Inoxidable, mod. 6SQF-3</v>
          </cell>
          <cell r="D99">
            <v>1667.5</v>
          </cell>
          <cell r="E99">
            <v>0</v>
          </cell>
          <cell r="F99">
            <v>0.12236842105263158</v>
          </cell>
          <cell r="G99">
            <v>1900</v>
          </cell>
          <cell r="I99">
            <v>2533.3333333333335</v>
          </cell>
          <cell r="J99" t="str">
            <v>pza</v>
          </cell>
        </row>
        <row r="100">
          <cell r="A100" t="str">
            <v>6SQF-2</v>
          </cell>
          <cell r="B100">
            <v>70216</v>
          </cell>
          <cell r="C100" t="str">
            <v>Bomba Sumergible Grundfos, Acero Inoxidable, mod. 6SQF-2</v>
          </cell>
          <cell r="D100">
            <v>1667.5</v>
          </cell>
          <cell r="E100">
            <v>0</v>
          </cell>
          <cell r="F100">
            <v>0.12236842105263158</v>
          </cell>
          <cell r="G100">
            <v>1900</v>
          </cell>
          <cell r="I100">
            <v>2533.3333333333335</v>
          </cell>
          <cell r="J100" t="str">
            <v>pza</v>
          </cell>
        </row>
        <row r="101">
          <cell r="A101" t="str">
            <v>IO-50</v>
          </cell>
          <cell r="B101">
            <v>70404</v>
          </cell>
          <cell r="C101" t="str">
            <v>Interruptor d modelo IO-50</v>
          </cell>
          <cell r="D101">
            <v>115.5</v>
          </cell>
          <cell r="E101">
            <v>0</v>
          </cell>
          <cell r="F101">
            <v>0.17999999999999994</v>
          </cell>
          <cell r="G101">
            <v>140.85365853658536</v>
          </cell>
          <cell r="I101">
            <v>187.80487804878047</v>
          </cell>
          <cell r="J101" t="str">
            <v>pza</v>
          </cell>
        </row>
        <row r="102">
          <cell r="A102" t="str">
            <v>CU-200</v>
          </cell>
          <cell r="B102">
            <v>70405</v>
          </cell>
          <cell r="C102" t="str">
            <v>Interruptor de Interfase modelo CU200</v>
          </cell>
          <cell r="D102">
            <v>306.5</v>
          </cell>
          <cell r="E102">
            <v>0</v>
          </cell>
          <cell r="F102">
            <v>0.18048128342245989</v>
          </cell>
          <cell r="G102">
            <v>374</v>
          </cell>
          <cell r="I102">
            <v>498.66666666666669</v>
          </cell>
          <cell r="J102" t="str">
            <v>pza</v>
          </cell>
        </row>
        <row r="103">
          <cell r="C103" t="str">
            <v>Accesorios, herramientas</v>
          </cell>
          <cell r="I103">
            <v>0</v>
          </cell>
        </row>
        <row r="104">
          <cell r="B104">
            <v>0</v>
          </cell>
          <cell r="C104" t="str">
            <v>Conectores MC4 para módulo</v>
          </cell>
          <cell r="D104">
            <v>0</v>
          </cell>
          <cell r="E104">
            <v>0</v>
          </cell>
          <cell r="I104">
            <v>0</v>
          </cell>
        </row>
        <row r="105">
          <cell r="A105" t="str">
            <v>MC4-M</v>
          </cell>
          <cell r="B105">
            <v>10901</v>
          </cell>
          <cell r="C105" t="str">
            <v>Conector macho MC4 para módulo</v>
          </cell>
          <cell r="D105">
            <v>0.64529500000000006</v>
          </cell>
          <cell r="E105">
            <v>0</v>
          </cell>
          <cell r="F105">
            <v>0.35470499999999994</v>
          </cell>
          <cell r="G105">
            <v>1</v>
          </cell>
          <cell r="I105">
            <v>1.3333333333333333</v>
          </cell>
          <cell r="J105" t="str">
            <v>pza</v>
          </cell>
        </row>
        <row r="106">
          <cell r="A106" t="str">
            <v>MC4-H</v>
          </cell>
          <cell r="B106">
            <v>10902</v>
          </cell>
          <cell r="C106" t="str">
            <v>Conector hembra MC4 para módulo</v>
          </cell>
          <cell r="D106">
            <v>0.64529500000000006</v>
          </cell>
          <cell r="E106">
            <v>0</v>
          </cell>
          <cell r="F106">
            <v>0.35470499999999994</v>
          </cell>
          <cell r="G106">
            <v>1</v>
          </cell>
          <cell r="I106">
            <v>1.3333333333333333</v>
          </cell>
          <cell r="J106" t="str">
            <v>pza</v>
          </cell>
        </row>
        <row r="107">
          <cell r="A107" t="str">
            <v>MC4-Y-H</v>
          </cell>
          <cell r="B107">
            <v>10907</v>
          </cell>
          <cell r="C107" t="str">
            <v>Conector MC4 de derivación (Y), hembra</v>
          </cell>
          <cell r="D107">
            <v>1.9648000000000001</v>
          </cell>
          <cell r="E107">
            <v>0</v>
          </cell>
          <cell r="F107">
            <v>0.38600000000000001</v>
          </cell>
          <cell r="G107">
            <v>3.2</v>
          </cell>
          <cell r="I107">
            <v>4.2666666666666666</v>
          </cell>
          <cell r="J107" t="str">
            <v>pza</v>
          </cell>
        </row>
        <row r="108">
          <cell r="A108" t="str">
            <v>MC4-Y-M</v>
          </cell>
          <cell r="B108">
            <v>10908</v>
          </cell>
          <cell r="C108" t="str">
            <v>Conector MC4 de derivación (Y), macho</v>
          </cell>
          <cell r="D108">
            <v>1.9648000000000001</v>
          </cell>
          <cell r="E108">
            <v>0</v>
          </cell>
          <cell r="F108">
            <v>0.38600000000000001</v>
          </cell>
          <cell r="G108">
            <v>3.2</v>
          </cell>
          <cell r="I108">
            <v>4.2666666666666666</v>
          </cell>
          <cell r="J108" t="str">
            <v>pza</v>
          </cell>
        </row>
        <row r="109">
          <cell r="A109" t="str">
            <v>SC-P4AM</v>
          </cell>
          <cell r="B109">
            <v>10905</v>
          </cell>
          <cell r="C109" t="str">
            <v>Conector MC4 macho para gabinete</v>
          </cell>
          <cell r="D109">
            <v>0.64449999999999996</v>
          </cell>
          <cell r="E109">
            <v>0</v>
          </cell>
          <cell r="F109">
            <v>0.35550000000000004</v>
          </cell>
          <cell r="G109">
            <v>1</v>
          </cell>
          <cell r="I109">
            <v>1.3333333333333333</v>
          </cell>
          <cell r="J109" t="str">
            <v>pza</v>
          </cell>
        </row>
        <row r="110">
          <cell r="A110" t="str">
            <v>SC-P4AH</v>
          </cell>
          <cell r="B110">
            <v>10906</v>
          </cell>
          <cell r="C110" t="str">
            <v>Conector MC4 hembra para gabinete</v>
          </cell>
          <cell r="D110">
            <v>0.64449999999999996</v>
          </cell>
          <cell r="E110">
            <v>0</v>
          </cell>
          <cell r="F110">
            <v>0.35550000000000004</v>
          </cell>
          <cell r="G110">
            <v>1</v>
          </cell>
          <cell r="I110">
            <v>1.3333333333333333</v>
          </cell>
          <cell r="J110" t="str">
            <v>pza</v>
          </cell>
        </row>
        <row r="111">
          <cell r="B111">
            <v>0</v>
          </cell>
          <cell r="C111" t="str">
            <v>Herramientas</v>
          </cell>
          <cell r="D111">
            <v>0</v>
          </cell>
          <cell r="E111">
            <v>0</v>
          </cell>
          <cell r="I111">
            <v>0</v>
          </cell>
        </row>
        <row r="112">
          <cell r="A112" t="str">
            <v>P-MC4</v>
          </cell>
          <cell r="B112">
            <v>170600</v>
          </cell>
          <cell r="C112" t="str">
            <v>Pinza para aplicar conector MC4</v>
          </cell>
          <cell r="D112">
            <v>35.880000000000003</v>
          </cell>
          <cell r="E112">
            <v>0</v>
          </cell>
          <cell r="F112">
            <v>0.16558139534883715</v>
          </cell>
          <cell r="G112">
            <v>43</v>
          </cell>
          <cell r="I112">
            <v>57.333333333333336</v>
          </cell>
          <cell r="J112" t="str">
            <v>pza</v>
          </cell>
        </row>
        <row r="113">
          <cell r="A113" t="str">
            <v>SC-T002</v>
          </cell>
          <cell r="B113">
            <v>10903</v>
          </cell>
          <cell r="C113" t="str">
            <v>llave para ensamble de conector MC4</v>
          </cell>
          <cell r="D113">
            <v>3.1709399999999999</v>
          </cell>
          <cell r="E113">
            <v>0</v>
          </cell>
          <cell r="F113">
            <v>0.20726500000000003</v>
          </cell>
          <cell r="G113">
            <v>4</v>
          </cell>
          <cell r="I113">
            <v>5.333333333333333</v>
          </cell>
          <cell r="J113" t="str">
            <v>pza</v>
          </cell>
        </row>
        <row r="114">
          <cell r="A114" t="str">
            <v>MeRad</v>
          </cell>
          <cell r="B114">
            <v>150104</v>
          </cell>
          <cell r="C114" t="str">
            <v>Medidor de radiación solar Tenmars</v>
          </cell>
          <cell r="D114">
            <v>64.308000000000007</v>
          </cell>
          <cell r="E114">
            <v>0</v>
          </cell>
          <cell r="F114">
            <v>0.16823384854168003</v>
          </cell>
          <cell r="G114">
            <v>77.314999999999998</v>
          </cell>
          <cell r="I114">
            <v>103.08666666666666</v>
          </cell>
          <cell r="J114" t="str">
            <v>pza</v>
          </cell>
        </row>
        <row r="115">
          <cell r="A115">
            <v>0</v>
          </cell>
          <cell r="B115">
            <v>0</v>
          </cell>
          <cell r="C115" t="str">
            <v>Supresores de descargas eléctricas</v>
          </cell>
          <cell r="D115">
            <v>0</v>
          </cell>
          <cell r="E115">
            <v>0</v>
          </cell>
          <cell r="I115">
            <v>0</v>
          </cell>
        </row>
        <row r="116">
          <cell r="A116" t="str">
            <v>LA 302-DC</v>
          </cell>
          <cell r="B116">
            <v>150123</v>
          </cell>
          <cell r="C116" t="str">
            <v>Supresor de picos de voltaje para CD (Lighting Arrestor), 500 V max, 2000 Joules por línea.</v>
          </cell>
          <cell r="D116">
            <v>32.0625</v>
          </cell>
          <cell r="E116">
            <v>0</v>
          </cell>
          <cell r="F116">
            <v>0.16285900783289811</v>
          </cell>
          <cell r="G116">
            <v>38.299999999999997</v>
          </cell>
          <cell r="H116">
            <v>0</v>
          </cell>
          <cell r="I116">
            <v>51.066666666666663</v>
          </cell>
          <cell r="J116" t="str">
            <v>pza</v>
          </cell>
        </row>
        <row r="117">
          <cell r="A117" t="str">
            <v>LA 302-CA</v>
          </cell>
          <cell r="B117">
            <v>150121</v>
          </cell>
          <cell r="C117" t="str">
            <v>Supresor de picos de voltaje para CA (Lighting Arrestor), 2 fases, 500 V max.</v>
          </cell>
          <cell r="D117">
            <v>27.666</v>
          </cell>
          <cell r="E117">
            <v>0</v>
          </cell>
          <cell r="F117">
            <v>0.29061538461538461</v>
          </cell>
          <cell r="G117">
            <v>39</v>
          </cell>
          <cell r="H117">
            <v>0</v>
          </cell>
          <cell r="I117">
            <v>52</v>
          </cell>
          <cell r="J117" t="str">
            <v>pza</v>
          </cell>
        </row>
        <row r="118">
          <cell r="A118" t="str">
            <v>12</v>
          </cell>
          <cell r="B118">
            <v>0</v>
          </cell>
          <cell r="C118" t="str">
            <v>Sistemas (12)</v>
          </cell>
          <cell r="D118">
            <v>0</v>
          </cell>
          <cell r="E118">
            <v>0</v>
          </cell>
          <cell r="I118">
            <v>0</v>
          </cell>
        </row>
        <row r="119">
          <cell r="A119" t="str">
            <v>NUESTROS KITS SOLARES REQUIEREN UN ELECTRICISTA CAPACITADO EN SU INSTALACIÓN, CONSULTENOS</v>
          </cell>
          <cell r="B119">
            <v>0</v>
          </cell>
          <cell r="C119">
            <v>0</v>
          </cell>
          <cell r="D119">
            <v>0</v>
          </cell>
          <cell r="E119">
            <v>0</v>
          </cell>
          <cell r="F119">
            <v>0</v>
          </cell>
          <cell r="G119">
            <v>0</v>
          </cell>
          <cell r="H119">
            <v>0</v>
          </cell>
          <cell r="I119">
            <v>0</v>
          </cell>
        </row>
        <row r="120">
          <cell r="C120" t="str">
            <v>Luminarias Solares de LEDs 30 W</v>
          </cell>
          <cell r="I120">
            <v>0</v>
          </cell>
        </row>
        <row r="121">
          <cell r="A121" t="str">
            <v>CNX-LS30-100</v>
          </cell>
          <cell r="B121">
            <v>114101</v>
          </cell>
          <cell r="C121" t="str">
            <v>Luminaria Solar con lámpara de LEDs de 2500 lm de 30W de potencia, con un módulo solar de 100 W, para 10 horas de operación por noche: Poste recto de 6 m de altura, gabinete metálico para batería apropiado para intemperie, con aislamiento térmico para proteger la vida de las mismas incluye además el control de carga con programación digital, precableado. Una batería libre mantenimiento con 3.5 días de autonomía. Espaciamiento entre luminarias: 15m</v>
          </cell>
          <cell r="D121">
            <v>678.37558209039537</v>
          </cell>
          <cell r="F121">
            <v>0.20124171259055412</v>
          </cell>
          <cell r="G121">
            <v>849.28769163763059</v>
          </cell>
          <cell r="I121">
            <v>1132</v>
          </cell>
          <cell r="J121" t="str">
            <v>sist.</v>
          </cell>
        </row>
        <row r="122">
          <cell r="A122" t="str">
            <v>CNX-LS30-150</v>
          </cell>
          <cell r="B122">
            <v>114119</v>
          </cell>
          <cell r="C122" t="str">
            <v>Luminaria Solar con lámpara de LEDs de 2500 lm de 30W de potencia, con arreglo solar de 150 W, para operación toda la noche. Incluye poste recto de 6 m de altura, gabinete metálico para batería apropiado para intemperie, con aislamiento térmico para proteger la vida de las mismas, aloja además el control de carga con programación digital, precableado. Dos baterías libre mantenimiento para 6 días de autonomía. Espaciamiento entre luminarias: 15m</v>
          </cell>
          <cell r="D122">
            <v>778.84620355932202</v>
          </cell>
          <cell r="F122">
            <v>0.17127698268541966</v>
          </cell>
          <cell r="G122">
            <v>939.81485645604403</v>
          </cell>
          <cell r="I122">
            <v>1253</v>
          </cell>
          <cell r="J122" t="str">
            <v>sist.</v>
          </cell>
        </row>
        <row r="123">
          <cell r="A123" t="str">
            <v>CNX-2LS30-300</v>
          </cell>
          <cell r="B123">
            <v>114103</v>
          </cell>
          <cell r="C123" t="str">
            <v>Luminaria Solar de brazo doble con dos lámparas de LEDs de 2500 lm, 30W de potencia cada una, arreglo solar de 300 W para operación toda la noche. Poste cónico de 6 m de altura, dos gabinetes metálicos para baterías apropiado para intemperie, con aislamiento térmico para proteger la vida de las mismas, aloja además el control de carga con programación digital, precableado. Tres baterías libre mantenimiento con 4 días de autonomía. Espaciamiento entre luminarias: 15 m.</v>
          </cell>
          <cell r="D123">
            <v>1269.2096681355931</v>
          </cell>
          <cell r="F123">
            <v>0.1704875350131011</v>
          </cell>
          <cell r="G123">
            <v>1530.0670233516487</v>
          </cell>
          <cell r="I123">
            <v>2040</v>
          </cell>
          <cell r="J123" t="str">
            <v>sist.</v>
          </cell>
        </row>
        <row r="124">
          <cell r="C124" t="str">
            <v>Luminarias Solares de LEDs 55 W</v>
          </cell>
          <cell r="D124">
            <v>0</v>
          </cell>
          <cell r="E124">
            <v>0</v>
          </cell>
          <cell r="G124">
            <v>0</v>
          </cell>
          <cell r="I124">
            <v>0</v>
          </cell>
        </row>
        <row r="125">
          <cell r="A125" t="str">
            <v>CNX-LD48-100</v>
          </cell>
          <cell r="B125">
            <v>114104</v>
          </cell>
          <cell r="C125" t="str">
            <v>Luminaria Solar con lámpara de LEDs de 4600 lm con 48 W de potencia, un panel solar de 100 Wp, para 6 horas de operación cada noche. Poste cónico de 8 m de altura, gabinete metálico para baterías y control, apropiado para intemperie, con aislamiento térmico para proteger la vida de las mismas, aloja admás el control de carga con programación digital, precableado. Dos batería libre mantenimiento para  6.5 días de autonomía. Espaciamiento entre luminarias: 25m. OPERACION A 12V</v>
          </cell>
          <cell r="D125">
            <v>866.54106457627108</v>
          </cell>
          <cell r="F125">
            <v>0.18728552636282039</v>
          </cell>
          <cell r="G125">
            <v>1066.2306291878854</v>
          </cell>
          <cell r="I125">
            <v>1421.6408389171804</v>
          </cell>
          <cell r="J125" t="str">
            <v>sist.</v>
          </cell>
        </row>
        <row r="126">
          <cell r="A126" t="str">
            <v>CNX-LD48-250</v>
          </cell>
          <cell r="B126">
            <v>114105</v>
          </cell>
          <cell r="C126" t="str">
            <v>Luminaria Solar con Lámpara de LEDs de 4600 lm con 55 W de potencia, panel solar de 250 W, para operación toda la noche. Poste cónico de 8 m de altura, gabinete metálico para baterías y control, apropiado para intemperie, con aislamiento térmico para proteger la vida de las mismas, aloja el control de carga con programación digital, precableado. Dos baterías libre mantenimiento con 3.2 días de autonomía.  Espaciamiento entre luminarias: 25 m.</v>
          </cell>
          <cell r="D126">
            <v>935.83146457627117</v>
          </cell>
          <cell r="F126">
            <v>0.18975630772617214</v>
          </cell>
          <cell r="G126">
            <v>1155</v>
          </cell>
          <cell r="I126">
            <v>1540</v>
          </cell>
          <cell r="J126" t="str">
            <v>sist.</v>
          </cell>
        </row>
        <row r="127">
          <cell r="A127" t="str">
            <v>CNX-2LD48-500</v>
          </cell>
          <cell r="B127">
            <v>114106</v>
          </cell>
          <cell r="C127" t="str">
            <v>Luminaria Solar doble con dos lámpara de LEDs de 4600 lm con 55 W de potencia cada una, arreglo solar de 500 W, para operación toda la noche. Poste cónico de 8 m de altura reforzado para recibir el tamaño de arreglo solar, gabinetes metálico para baterías y control, apropiado para intemperie, con aislamiento térmico para proteger la vida de las mismas, aloja el control de carga con programación digital, precableado. Cuatro baterías libre mantenimiento con 3.2 días de autonomía.  Espaciamiento entre luminarias: 25 m.</v>
          </cell>
          <cell r="D127">
            <v>1663.0018536158193</v>
          </cell>
          <cell r="F127">
            <v>0.18754224839079403</v>
          </cell>
          <cell r="G127">
            <v>2046.8779457417584</v>
          </cell>
          <cell r="I127">
            <v>2729</v>
          </cell>
          <cell r="J127" t="str">
            <v>sist.</v>
          </cell>
        </row>
        <row r="128">
          <cell r="C128">
            <v>0</v>
          </cell>
          <cell r="G128">
            <v>0</v>
          </cell>
          <cell r="I128">
            <v>0</v>
          </cell>
        </row>
        <row r="129">
          <cell r="C129" t="str">
            <v>Luminarios de LEDs 90 W</v>
          </cell>
          <cell r="D129">
            <v>0</v>
          </cell>
          <cell r="E129">
            <v>0</v>
          </cell>
          <cell r="G129">
            <v>0</v>
          </cell>
          <cell r="I129">
            <v>0</v>
          </cell>
        </row>
        <row r="130">
          <cell r="A130" t="str">
            <v>CNX-SPL90-250</v>
          </cell>
          <cell r="B130">
            <v>114136</v>
          </cell>
          <cell r="C130" t="str">
            <v>Luminaria Solar con Lámpara de LED’s de 90 W, potencia lumínica 8,000 lm, arreglo solar de 250 Wp para operar 9 horas por noche. Poste cónico de 11 m de altura, gabinete metálico para baterías y control, galvanizado y recubierto de poliéster, con aislamiento térmico para proteger la vida de las mismas, apropiado para intemperie.  Dos baterías libre mantenimiento para un respaldo de 3 días. Espaciamiento recomendado entre luminarias: 35 m</v>
          </cell>
          <cell r="D130">
            <v>1130.5124045762711</v>
          </cell>
          <cell r="F130">
            <v>0.18652165969393256</v>
          </cell>
          <cell r="G130">
            <v>1389.7264973901101</v>
          </cell>
          <cell r="I130">
            <v>1852.9686631868135</v>
          </cell>
          <cell r="J130" t="str">
            <v>sist.</v>
          </cell>
        </row>
        <row r="131">
          <cell r="A131" t="str">
            <v>CNX-SPL90-500</v>
          </cell>
          <cell r="B131">
            <v>114123</v>
          </cell>
          <cell r="C131" t="str">
            <v>Luminaria Solar con Lámpara de LED’s de 90 W, potencia lumínica 8,000 lm, arreglo solar de 500 Wp para operar toda la noche. Poste cónico de 11 m de altura reforzado para recibir el arreglo  solar de gran tamaño. Gabinete metálico para baterías y control, galvanizado y recubierto de poliéster, apropiado para intemperie y con aislamiento térmico para proteger la vida de las mismas. Cuatro baterías libre mantenimiento para 3 días de automnomía. Espaciamiento recomendado entre luminarias: 35 m</v>
          </cell>
          <cell r="D131">
            <v>1500.3425740677967</v>
          </cell>
          <cell r="F131">
            <v>0.18537632938330209</v>
          </cell>
          <cell r="G131">
            <v>1841.7615743131871</v>
          </cell>
          <cell r="I131">
            <v>2455.6820990842493</v>
          </cell>
          <cell r="J131" t="str">
            <v>sist.</v>
          </cell>
        </row>
        <row r="132">
          <cell r="A132">
            <v>0</v>
          </cell>
          <cell r="B132">
            <v>0</v>
          </cell>
          <cell r="C132">
            <v>0</v>
          </cell>
          <cell r="D132">
            <v>0</v>
          </cell>
          <cell r="E132">
            <v>0</v>
          </cell>
          <cell r="F132">
            <v>0</v>
          </cell>
          <cell r="G132">
            <v>0</v>
          </cell>
          <cell r="H132">
            <v>0</v>
          </cell>
          <cell r="I132">
            <v>0</v>
          </cell>
        </row>
        <row r="133">
          <cell r="C133" t="str">
            <v>Plantas Eléctricas Solares (PES), sin baterías</v>
          </cell>
          <cell r="D133">
            <v>0</v>
          </cell>
          <cell r="E133">
            <v>0</v>
          </cell>
          <cell r="G133">
            <v>0</v>
          </cell>
          <cell r="I133">
            <v>0</v>
          </cell>
        </row>
        <row r="134">
          <cell r="A134" t="str">
            <v>CNX-50-1</v>
          </cell>
          <cell r="C134" t="str">
            <v>Planta Solar Rural Conermex de 50 W con 4 Lámparas de 11 W, incluye convertidor CD/CD para alimentar equipos de 3 a 12V</v>
          </cell>
          <cell r="D134">
            <v>118.43670152542376</v>
          </cell>
          <cell r="F134">
            <v>0.227464067709271</v>
          </cell>
          <cell r="G134">
            <v>153.3089874204743</v>
          </cell>
          <cell r="I134">
            <v>204.41198322729906</v>
          </cell>
          <cell r="J134" t="str">
            <v>kit</v>
          </cell>
        </row>
        <row r="135">
          <cell r="A135" t="str">
            <v>CNX-50-3</v>
          </cell>
          <cell r="B135">
            <v>110121</v>
          </cell>
          <cell r="C135" t="str">
            <v>Planta Solar Rural Conermex de 50 W con 4 Lámparas de 11 W  e inversor de 450W, incluye convertidor CD/CD para alimentar equipos de 3 a 12V</v>
          </cell>
          <cell r="D135">
            <v>146.35530152542376</v>
          </cell>
          <cell r="F135">
            <v>0.22976084214854919</v>
          </cell>
          <cell r="G135">
            <v>190.01280320994795</v>
          </cell>
          <cell r="I135">
            <v>253.35040427993059</v>
          </cell>
          <cell r="J135" t="str">
            <v>kit</v>
          </cell>
        </row>
        <row r="136">
          <cell r="A136" t="str">
            <v>CNX-100-1</v>
          </cell>
          <cell r="B136">
            <v>110103</v>
          </cell>
          <cell r="C136" t="str">
            <v>Planta Solar Rural Conermex de 100 W con 4 Lámparas de 15 W, incluye convertidor CD/CD para alimentar equipos de 3 a 12V.</v>
          </cell>
          <cell r="D136">
            <v>147.48748322033899</v>
          </cell>
          <cell r="F136">
            <v>0.23975524113227326</v>
          </cell>
          <cell r="G136">
            <v>194</v>
          </cell>
          <cell r="I136">
            <v>258.66666666666669</v>
          </cell>
          <cell r="J136" t="str">
            <v>kit</v>
          </cell>
        </row>
        <row r="137">
          <cell r="A137" t="str">
            <v>CNX-100-3</v>
          </cell>
          <cell r="B137">
            <v>110104</v>
          </cell>
          <cell r="C137" t="str">
            <v>Planta Solar Rural Conermex de 100 W con 4 Lámparas de 15 W  e inversor de 800W. Incluye convertidor CD/CD para alimentar equipos de 3 a 12V</v>
          </cell>
          <cell r="D137">
            <v>196.25668322033897</v>
          </cell>
          <cell r="F137">
            <v>0.2333723311705509</v>
          </cell>
          <cell r="G137">
            <v>256</v>
          </cell>
          <cell r="I137">
            <v>341.33333333333331</v>
          </cell>
          <cell r="J137" t="str">
            <v>kit</v>
          </cell>
        </row>
        <row r="138">
          <cell r="A138" t="str">
            <v>CNX-150-3</v>
          </cell>
          <cell r="B138">
            <v>110105</v>
          </cell>
          <cell r="C138" t="str">
            <v>Planta Solar Rural Conermex de 150 W con 4 Lámparas de 15 W  e inversor de 800W. Incluye convertidor CD/CD para alimentar equipos de 3 a 12V</v>
          </cell>
          <cell r="D138">
            <v>232.86690920903956</v>
          </cell>
          <cell r="F138">
            <v>0.2185674187616122</v>
          </cell>
          <cell r="G138">
            <v>298</v>
          </cell>
          <cell r="I138">
            <v>397.33333333333331</v>
          </cell>
          <cell r="J138" t="str">
            <v>kit</v>
          </cell>
        </row>
        <row r="139">
          <cell r="C139">
            <v>0</v>
          </cell>
          <cell r="G139">
            <v>0</v>
          </cell>
          <cell r="I139">
            <v>0</v>
          </cell>
        </row>
        <row r="140">
          <cell r="C140" t="str">
            <v>Plantas de Bombeo de Superficie (con bomba de diafragma)</v>
          </cell>
          <cell r="D140">
            <v>0</v>
          </cell>
          <cell r="E140">
            <v>0</v>
          </cell>
          <cell r="G140">
            <v>0</v>
          </cell>
          <cell r="I140">
            <v>0</v>
          </cell>
        </row>
        <row r="141">
          <cell r="A141" t="str">
            <v>CNX-BDP35</v>
          </cell>
          <cell r="B141">
            <v>113118</v>
          </cell>
          <cell r="C141" t="str">
            <v>Sistema de Bombeo Solar Conermex de superficie con módulo solar de 150 Wp y bomba DP-35,  gasto diario  en un día despejado de 4800 litros a 10 m de elevación. Acoplamiento sin baterías, operación automática (incluye interruptor de apagado manual por el usuario). Soporte para módulos solares a poste con inclinación  y orientación ajustable, fabricado en acero galvanizado e inox. Succión máxima: 3-4 metros de profundidad sin válvula de pie. No incluye tubería ni conexiones hidráulicas.</v>
          </cell>
          <cell r="D141">
            <v>206.03301372881356</v>
          </cell>
          <cell r="F141">
            <v>0.18240867567931127</v>
          </cell>
          <cell r="G141">
            <v>252</v>
          </cell>
          <cell r="I141">
            <v>336</v>
          </cell>
          <cell r="J141" t="str">
            <v>kit</v>
          </cell>
        </row>
        <row r="142">
          <cell r="A142" t="str">
            <v>CNX-BDP40</v>
          </cell>
          <cell r="B142">
            <v>113102</v>
          </cell>
          <cell r="C142" t="str">
            <v>Sistema de Bombeo Solar Conermex de superficie con arreglo solar de 200Wp y bomba DP-40,  gasto diario  en un día despejado de 3400 litros a 20 m de elevación. Acoplamiento sin baterías, operación automática (incluye interruptor de apagado manual por el usuario). Soporte de módulo solar a poste con inclinación  y orientación ajustable, fabricado en acero galvanizado e inox. Succión máxima: 3-4 metros de profundidad sin válvula de pie. No incluye tubería ni conexiones hidráulicas.</v>
          </cell>
          <cell r="D142">
            <v>250.64445141242936</v>
          </cell>
          <cell r="F142">
            <v>0.21673608933615823</v>
          </cell>
          <cell r="G142">
            <v>320</v>
          </cell>
          <cell r="I142">
            <v>426.66666666666669</v>
          </cell>
          <cell r="J142" t="str">
            <v>kit</v>
          </cell>
        </row>
        <row r="143">
          <cell r="A143" t="str">
            <v>CNX-BDP70</v>
          </cell>
          <cell r="B143">
            <v>113103</v>
          </cell>
          <cell r="C143" t="str">
            <v>Sistema de Bombeo Solar Conermex de superficie con panel solar de 150Wp y bomba DP-70, gasto diario  en un día despejado de 2000 litros a 35 m de elevación. Acoplamiento sin baterías, operación automática (incluye interruptor de apagado manual por el usuario). Soporte de módulo solar a poste con inclinación  y orientación ajustable, fabricado en acero galvanizado e inox. Succión máxima : 3 a 4 metros de profundidad sin válvula de pie. No incluye tubería ni conexiones hidráulicas.</v>
          </cell>
          <cell r="D143">
            <v>205.91542372881352</v>
          </cell>
          <cell r="F143">
            <v>0.1828753026634384</v>
          </cell>
          <cell r="G143">
            <v>252</v>
          </cell>
          <cell r="I143">
            <v>336</v>
          </cell>
          <cell r="J143" t="str">
            <v>kit</v>
          </cell>
        </row>
        <row r="144">
          <cell r="C144" t="str">
            <v>Plantas de Bombeo Sumergible (con bomba de diafragma)</v>
          </cell>
          <cell r="D144">
            <v>0</v>
          </cell>
          <cell r="E144">
            <v>0</v>
          </cell>
          <cell r="G144">
            <v>0</v>
          </cell>
          <cell r="I144">
            <v>0</v>
          </cell>
        </row>
        <row r="145">
          <cell r="A145" t="str">
            <v>CNX-D128</v>
          </cell>
          <cell r="B145">
            <v>113104</v>
          </cell>
          <cell r="C145" t="str">
            <v xml:space="preserve">Sistema de Bombeo Conermex de 100 Wp con bomba sumergible SunPumps SDS-D-128. Gasto diario (ejemplo) de 1,500 litros/día a 40 m de profundidad en un día despejado. Acoplador electrónico, no requiere baterías, operación automática (incluye interruptor de apagado manual por el usuario). Soporte de módulo solar a poste con inclinación  y orientación ajustable, fabricado en acero galvanizado e inox. </v>
          </cell>
          <cell r="D145">
            <v>993.62345197740115</v>
          </cell>
          <cell r="F145">
            <v>0.17198045668549905</v>
          </cell>
          <cell r="G145">
            <v>1200</v>
          </cell>
          <cell r="I145">
            <v>1600</v>
          </cell>
          <cell r="J145" t="str">
            <v>kit</v>
          </cell>
        </row>
        <row r="146">
          <cell r="A146" t="str">
            <v>CNX-Q128</v>
          </cell>
          <cell r="B146">
            <v>113105</v>
          </cell>
          <cell r="C146" t="str">
            <v xml:space="preserve">Sistema de Bombeo Conermex de 100 W con bomba sumergible SunPumps SDS-Q128. Gasto diario de 3,000 litros/día a 25 m de profundidad en un día despejado. Acoplamiento electrónico, no require baterías, operación automática (incluye interruptor de apagado manual por el usuario). Soporte de módulo solar a poste con inclinación  y orientación ajustable, fabricado en acero galvanizado e inox. </v>
          </cell>
          <cell r="D146">
            <v>1034.9054519774013</v>
          </cell>
          <cell r="F146">
            <v>0.17207563841807896</v>
          </cell>
          <cell r="G146">
            <v>1250</v>
          </cell>
          <cell r="I146">
            <v>1666.6666666666667</v>
          </cell>
          <cell r="J146" t="str">
            <v>kit</v>
          </cell>
        </row>
        <row r="147">
          <cell r="A147">
            <v>0</v>
          </cell>
          <cell r="B147">
            <v>0</v>
          </cell>
          <cell r="C147">
            <v>0</v>
          </cell>
          <cell r="D147">
            <v>0</v>
          </cell>
          <cell r="E147">
            <v>0</v>
          </cell>
          <cell r="F147">
            <v>0</v>
          </cell>
          <cell r="G147">
            <v>0</v>
          </cell>
          <cell r="H147">
            <v>0</v>
          </cell>
          <cell r="I147">
            <v>0</v>
          </cell>
        </row>
        <row r="148">
          <cell r="C148" t="str">
            <v>Paquetes de Refrigeración</v>
          </cell>
          <cell r="D148">
            <v>0</v>
          </cell>
          <cell r="E148">
            <v>0</v>
          </cell>
          <cell r="G148">
            <v>0</v>
          </cell>
          <cell r="I148">
            <v>0</v>
          </cell>
        </row>
        <row r="149">
          <cell r="A149" t="str">
            <v>CNX-REF50</v>
          </cell>
          <cell r="B149">
            <v>112101</v>
          </cell>
          <cell r="C149" t="str">
            <v>Sistema Solar de Refrigeración rural que incluye: Refrigerador de 50 litros de alta eficiencia, arreglo solar de 100 W, una batería de 115 Ah libre de mantenimiento, controlador de carga y todo lo necesario para una instalación profesional.</v>
          </cell>
          <cell r="D149">
            <v>716.88470107344631</v>
          </cell>
          <cell r="F149">
            <v>0.17989972549993374</v>
          </cell>
          <cell r="G149">
            <v>874.14274005756158</v>
          </cell>
          <cell r="I149">
            <v>1165.523653410082</v>
          </cell>
          <cell r="J149" t="str">
            <v>sist.</v>
          </cell>
        </row>
        <row r="150">
          <cell r="A150" t="str">
            <v>CNX-REF165</v>
          </cell>
          <cell r="B150">
            <v>112102</v>
          </cell>
          <cell r="C150" t="str">
            <v>Sistema Solar de Refrigeración uso doméstico que incluye: Refrigerador de 165 litros de alta eficiencia, paneles solar de 150 Wp, 2 baterías de 12 volts, 115 Ah libre de mantenimiento, controlador de carga de 20 A todo lo necesario para una instalación profesional</v>
          </cell>
          <cell r="D150">
            <v>1030.6587607344634</v>
          </cell>
          <cell r="F150">
            <v>0.17216163796428643</v>
          </cell>
          <cell r="G150">
            <v>1245</v>
          </cell>
          <cell r="I150">
            <v>1660</v>
          </cell>
          <cell r="J150" t="str">
            <v>sist.</v>
          </cell>
        </row>
        <row r="151">
          <cell r="A151" t="str">
            <v>CNX-REF225</v>
          </cell>
          <cell r="B151">
            <v>112103</v>
          </cell>
          <cell r="C151" t="str">
            <v>Sistema Solar de Refrigeración uso comercial (congelador) que incluye: Refrigerador de 225 litros de alta eficiencia, 300 Wp de paneles solares, 3 baterías de 115 Ah libre de mantenimiento, controlador de carga a 12 V, 20 Amp y todo lo necesario para una instalación profesional</v>
          </cell>
          <cell r="D151">
            <v>1424.2447593785309</v>
          </cell>
          <cell r="F151">
            <v>0.18846452457063764</v>
          </cell>
          <cell r="G151">
            <v>1755</v>
          </cell>
          <cell r="I151">
            <v>2340</v>
          </cell>
          <cell r="J151" t="str">
            <v>sist.</v>
          </cell>
        </row>
        <row r="152">
          <cell r="A152">
            <v>0</v>
          </cell>
          <cell r="B152">
            <v>0</v>
          </cell>
          <cell r="C152">
            <v>0</v>
          </cell>
          <cell r="D152">
            <v>0</v>
          </cell>
          <cell r="E152">
            <v>0</v>
          </cell>
          <cell r="F152">
            <v>0</v>
          </cell>
          <cell r="G152">
            <v>0</v>
          </cell>
          <cell r="H152">
            <v>0</v>
          </cell>
          <cell r="I152">
            <v>0</v>
          </cell>
          <cell r="J152">
            <v>0</v>
          </cell>
        </row>
        <row r="153">
          <cell r="A153">
            <v>0</v>
          </cell>
          <cell r="B153">
            <v>0</v>
          </cell>
          <cell r="C153" t="str">
            <v>Complementos para Sistemas Fuera de la Red</v>
          </cell>
          <cell r="D153">
            <v>0</v>
          </cell>
          <cell r="E153">
            <v>0</v>
          </cell>
          <cell r="F153">
            <v>0</v>
          </cell>
          <cell r="G153">
            <v>0</v>
          </cell>
          <cell r="H153">
            <v>0</v>
          </cell>
          <cell r="I153">
            <v>0</v>
          </cell>
          <cell r="J153">
            <v>0</v>
          </cell>
        </row>
        <row r="154">
          <cell r="A154" t="str">
            <v>CNX-A131</v>
          </cell>
          <cell r="B154">
            <v>500201</v>
          </cell>
          <cell r="C154" t="str">
            <v>Cable y accesorios para instalación de lámpara de PES: 10 m cordon flexible 2x14 AWG, apagador de sobreponer  socket de sobreponer de plástico</v>
          </cell>
          <cell r="D154">
            <v>5.028248587570622</v>
          </cell>
          <cell r="E154">
            <v>0</v>
          </cell>
          <cell r="F154">
            <v>0</v>
          </cell>
          <cell r="G154">
            <v>0</v>
          </cell>
          <cell r="H154">
            <v>0</v>
          </cell>
          <cell r="I154">
            <v>0</v>
          </cell>
          <cell r="J154" t="str">
            <v>jgo</v>
          </cell>
        </row>
        <row r="155">
          <cell r="A155" t="str">
            <v>CNX-A132</v>
          </cell>
          <cell r="B155">
            <v>500202</v>
          </cell>
          <cell r="C155" t="str">
            <v>Cable para interconexión de módulo: 10 m cordón duplex flexible, especificación UV para acometida exterior calibre 2x12 AWG</v>
          </cell>
          <cell r="D155">
            <v>8.8305084745762716</v>
          </cell>
          <cell r="E155">
            <v>0</v>
          </cell>
          <cell r="F155">
            <v>0</v>
          </cell>
          <cell r="G155">
            <v>0</v>
          </cell>
          <cell r="H155">
            <v>0</v>
          </cell>
          <cell r="I155">
            <v>0</v>
          </cell>
          <cell r="J155" t="str">
            <v>jgo</v>
          </cell>
        </row>
        <row r="156">
          <cell r="A156" t="str">
            <v>CNX-A133</v>
          </cell>
          <cell r="B156">
            <v>500203</v>
          </cell>
          <cell r="C156" t="str">
            <v>Juego de accesorios para instalación profesional de planta electrica solar, incluye tornillería, sujetadores, grapas, capuchones, etc, en caja plástico de compartimentos), grapas sujetacables de plástico, tablillas de madera para fijar apagador, taquete plástico y pijas</v>
          </cell>
          <cell r="D156">
            <v>8.7197740112994317</v>
          </cell>
          <cell r="E156">
            <v>0</v>
          </cell>
          <cell r="F156">
            <v>0</v>
          </cell>
          <cell r="G156">
            <v>0</v>
          </cell>
          <cell r="H156">
            <v>0</v>
          </cell>
          <cell r="I156">
            <v>0</v>
          </cell>
          <cell r="J156" t="str">
            <v>jgo</v>
          </cell>
        </row>
        <row r="157">
          <cell r="A157">
            <v>0</v>
          </cell>
          <cell r="B157">
            <v>0</v>
          </cell>
          <cell r="C157" t="str">
            <v>Accesorios para Luminaria Solares</v>
          </cell>
          <cell r="D157">
            <v>0</v>
          </cell>
          <cell r="E157">
            <v>0</v>
          </cell>
          <cell r="F157">
            <v>0</v>
          </cell>
          <cell r="G157">
            <v>0</v>
          </cell>
          <cell r="H157">
            <v>0</v>
          </cell>
          <cell r="I157">
            <v>0</v>
          </cell>
          <cell r="J157">
            <v>0</v>
          </cell>
        </row>
        <row r="158">
          <cell r="A158" t="str">
            <v>AD-1M</v>
          </cell>
          <cell r="B158">
            <v>90132</v>
          </cell>
          <cell r="C158" t="str">
            <v>Adaptador para un módulo a travesaño</v>
          </cell>
          <cell r="D158">
            <v>19.863841807909605</v>
          </cell>
          <cell r="E158">
            <v>0</v>
          </cell>
          <cell r="F158">
            <v>0</v>
          </cell>
          <cell r="G158">
            <v>0</v>
          </cell>
          <cell r="H158">
            <v>0</v>
          </cell>
          <cell r="I158">
            <v>0</v>
          </cell>
          <cell r="J158" t="str">
            <v>jgo</v>
          </cell>
        </row>
        <row r="159">
          <cell r="A159" t="str">
            <v>AD-3M</v>
          </cell>
          <cell r="B159">
            <v>90134</v>
          </cell>
          <cell r="C159" t="str">
            <v>ADAPTADOR P/3 MODULOS C/TORNILLERIA</v>
          </cell>
          <cell r="D159">
            <v>29.378531073446329</v>
          </cell>
          <cell r="E159">
            <v>0</v>
          </cell>
          <cell r="F159">
            <v>0</v>
          </cell>
          <cell r="G159">
            <v>0</v>
          </cell>
          <cell r="H159">
            <v>0</v>
          </cell>
          <cell r="I159">
            <v>0</v>
          </cell>
          <cell r="J159" t="str">
            <v>jgo</v>
          </cell>
        </row>
        <row r="160">
          <cell r="A160" t="str">
            <v>PL-002F</v>
          </cell>
          <cell r="B160">
            <v>140102</v>
          </cell>
          <cell r="C160" t="str">
            <v>Cabezal soporte para un módulo en poste cónico con inclinación y orientación azimutal ajustable.</v>
          </cell>
          <cell r="D160">
            <v>26.572881355932203</v>
          </cell>
          <cell r="E160">
            <v>0</v>
          </cell>
          <cell r="F160">
            <v>0</v>
          </cell>
          <cell r="G160">
            <v>0</v>
          </cell>
          <cell r="H160">
            <v>0</v>
          </cell>
          <cell r="I160">
            <v>0</v>
          </cell>
          <cell r="J160" t="str">
            <v>pza</v>
          </cell>
        </row>
        <row r="161">
          <cell r="A161" t="str">
            <v>PL-002C</v>
          </cell>
          <cell r="B161">
            <v>140110</v>
          </cell>
          <cell r="C161" t="str">
            <v>Poste cónico de 6 m de altura brazo sencillo, con recubrimiento primario anticorrosivo, sin acabado final</v>
          </cell>
          <cell r="D161">
            <v>111.63841807909606</v>
          </cell>
          <cell r="E161">
            <v>0</v>
          </cell>
          <cell r="F161">
            <v>0</v>
          </cell>
          <cell r="G161">
            <v>0</v>
          </cell>
          <cell r="H161">
            <v>0</v>
          </cell>
          <cell r="I161">
            <v>0</v>
          </cell>
          <cell r="J161" t="str">
            <v>pza</v>
          </cell>
        </row>
        <row r="162">
          <cell r="A162" t="str">
            <v>PL-009B</v>
          </cell>
          <cell r="B162">
            <v>140115</v>
          </cell>
          <cell r="C162" t="str">
            <v>Brazo para luminaria</v>
          </cell>
          <cell r="D162">
            <v>10.394915254237288</v>
          </cell>
          <cell r="E162">
            <v>0</v>
          </cell>
          <cell r="F162">
            <v>0</v>
          </cell>
          <cell r="G162">
            <v>0</v>
          </cell>
          <cell r="H162">
            <v>0</v>
          </cell>
          <cell r="I162">
            <v>0</v>
          </cell>
          <cell r="J162" t="str">
            <v>pza</v>
          </cell>
        </row>
        <row r="163">
          <cell r="A163" t="str">
            <v>PL-002B</v>
          </cell>
          <cell r="B163">
            <v>140116</v>
          </cell>
          <cell r="C163" t="str">
            <v>Poste cónico de 11 m de altura con recubrimiento primario anticorrosivo, placa de 2.5 mm, sin acabado final</v>
          </cell>
          <cell r="D163">
            <v>217.51412429378533</v>
          </cell>
          <cell r="E163">
            <v>0</v>
          </cell>
          <cell r="F163">
            <v>0</v>
          </cell>
          <cell r="G163">
            <v>0</v>
          </cell>
          <cell r="H163">
            <v>0</v>
          </cell>
          <cell r="I163">
            <v>0</v>
          </cell>
          <cell r="J163" t="str">
            <v>pza</v>
          </cell>
        </row>
        <row r="164">
          <cell r="A164" t="str">
            <v>PL-001</v>
          </cell>
          <cell r="B164">
            <v>140134</v>
          </cell>
          <cell r="C164" t="str">
            <v>Poste cónico de 6 m de altura doble brazo, con recubrimiento primario anticorrosivo (sin acabado final), lámina calibre 11</v>
          </cell>
          <cell r="D164">
            <v>111.63841807909606</v>
          </cell>
          <cell r="E164">
            <v>0</v>
          </cell>
          <cell r="F164">
            <v>0</v>
          </cell>
          <cell r="G164">
            <v>0</v>
          </cell>
          <cell r="H164">
            <v>0</v>
          </cell>
          <cell r="I164">
            <v>0</v>
          </cell>
          <cell r="J164" t="str">
            <v>pza</v>
          </cell>
        </row>
        <row r="165">
          <cell r="A165" t="str">
            <v>PL-002E</v>
          </cell>
          <cell r="B165">
            <v>140101</v>
          </cell>
          <cell r="C165" t="str">
            <v>Poste cónico de 8m de altura con recubrimiento primario anticorrosivo, sin acabado final</v>
          </cell>
          <cell r="D165">
            <v>148.4180790960452</v>
          </cell>
          <cell r="E165">
            <v>0</v>
          </cell>
          <cell r="F165">
            <v>0</v>
          </cell>
          <cell r="G165">
            <v>0</v>
          </cell>
          <cell r="H165">
            <v>0</v>
          </cell>
          <cell r="I165">
            <v>0</v>
          </cell>
          <cell r="J165" t="str">
            <v>pza</v>
          </cell>
        </row>
        <row r="166">
          <cell r="A166" t="str">
            <v>PL-008</v>
          </cell>
          <cell r="B166">
            <v>170119</v>
          </cell>
          <cell r="C166" t="str">
            <v>Anclas 3/4" para poste cónico 6-8 m</v>
          </cell>
          <cell r="D166">
            <v>18.07909604519774</v>
          </cell>
          <cell r="E166">
            <v>0</v>
          </cell>
          <cell r="F166">
            <v>0</v>
          </cell>
          <cell r="G166">
            <v>0</v>
          </cell>
          <cell r="H166">
            <v>0</v>
          </cell>
          <cell r="I166">
            <v>0</v>
          </cell>
          <cell r="J166" t="str">
            <v>pza</v>
          </cell>
        </row>
        <row r="167">
          <cell r="A167" t="str">
            <v>PL-008B</v>
          </cell>
          <cell r="B167">
            <v>170142</v>
          </cell>
          <cell r="C167" t="str">
            <v>Anclas 1" para poste cónico 11m</v>
          </cell>
          <cell r="D167">
            <v>38.531073446327689</v>
          </cell>
          <cell r="E167">
            <v>0</v>
          </cell>
          <cell r="F167">
            <v>0</v>
          </cell>
          <cell r="G167">
            <v>0</v>
          </cell>
          <cell r="H167">
            <v>0</v>
          </cell>
          <cell r="I167">
            <v>0</v>
          </cell>
          <cell r="J167" t="str">
            <v>pza</v>
          </cell>
        </row>
        <row r="168">
          <cell r="A168" t="str">
            <v>PL-003C</v>
          </cell>
          <cell r="B168">
            <v>500206</v>
          </cell>
          <cell r="C168" t="str">
            <v>Gabinete para intemperie para 2 baterías,  en lámina de acero galvanizado con recubrimiento acrílico, aislamiento térrmico interior, precableado en fábrica</v>
          </cell>
          <cell r="D168">
            <v>59.887005649717516</v>
          </cell>
          <cell r="E168">
            <v>0</v>
          </cell>
          <cell r="F168">
            <v>0</v>
          </cell>
          <cell r="G168">
            <v>0</v>
          </cell>
          <cell r="H168">
            <v>0</v>
          </cell>
          <cell r="I168">
            <v>0</v>
          </cell>
          <cell r="J168" t="str">
            <v>pza</v>
          </cell>
        </row>
        <row r="169">
          <cell r="A169" t="str">
            <v>PL-007</v>
          </cell>
          <cell r="B169">
            <v>500209</v>
          </cell>
          <cell r="C169" t="str">
            <v>Juego de cables, tornillería y accesorios para instalación para luminaria de 2 bat. de poste recto</v>
          </cell>
          <cell r="D169">
            <v>37</v>
          </cell>
          <cell r="E169">
            <v>0</v>
          </cell>
          <cell r="F169">
            <v>0</v>
          </cell>
          <cell r="G169">
            <v>0</v>
          </cell>
          <cell r="H169">
            <v>0</v>
          </cell>
          <cell r="I169">
            <v>0</v>
          </cell>
          <cell r="J169" t="str">
            <v>jgo</v>
          </cell>
        </row>
        <row r="170">
          <cell r="A170" t="str">
            <v>PL-002</v>
          </cell>
          <cell r="B170">
            <v>0</v>
          </cell>
          <cell r="C170" t="str">
            <v>Poste recto de 6 m de altura con recubrimiento primario anticorrosivo, 3" de diámetro (sin acabado final), cédula 30</v>
          </cell>
          <cell r="D170">
            <v>0</v>
          </cell>
          <cell r="E170">
            <v>0</v>
          </cell>
          <cell r="F170">
            <v>0</v>
          </cell>
          <cell r="G170">
            <v>0</v>
          </cell>
          <cell r="H170">
            <v>0</v>
          </cell>
          <cell r="I170">
            <v>0</v>
          </cell>
          <cell r="J170" t="str">
            <v>pza</v>
          </cell>
        </row>
        <row r="171">
          <cell r="A171" t="str">
            <v>PL-002D</v>
          </cell>
          <cell r="B171">
            <v>0</v>
          </cell>
          <cell r="C171" t="str">
            <v>Poste cónico de 11 m de altura con recubrimiento primario anticorrosivo, reforzado para el arreglo solar de gran tamaño, sin acabado final</v>
          </cell>
          <cell r="D171">
            <v>542.37288135593224</v>
          </cell>
          <cell r="E171">
            <v>0</v>
          </cell>
          <cell r="F171">
            <v>0</v>
          </cell>
          <cell r="G171">
            <v>0</v>
          </cell>
          <cell r="H171">
            <v>0</v>
          </cell>
          <cell r="I171">
            <v>0</v>
          </cell>
          <cell r="J171" t="str">
            <v>pza</v>
          </cell>
        </row>
        <row r="172">
          <cell r="A172" t="str">
            <v>PL-003</v>
          </cell>
          <cell r="B172">
            <v>0</v>
          </cell>
          <cell r="C172" t="str">
            <v>Estructura soporte (gorro) para dos módulos en poste cónico de  con inclinación y orientación azimutal ajustable.</v>
          </cell>
          <cell r="D172">
            <v>51.977401129943502</v>
          </cell>
          <cell r="E172">
            <v>0</v>
          </cell>
          <cell r="F172">
            <v>0</v>
          </cell>
          <cell r="G172">
            <v>0</v>
          </cell>
          <cell r="H172">
            <v>0</v>
          </cell>
          <cell r="I172">
            <v>0</v>
          </cell>
          <cell r="J172" t="str">
            <v>pza</v>
          </cell>
        </row>
        <row r="173">
          <cell r="A173" t="str">
            <v>PL-003B</v>
          </cell>
          <cell r="B173">
            <v>0</v>
          </cell>
          <cell r="C173" t="str">
            <v>Estructura soporte (gorro) para dos módulos 250W en poste cónico de  con inclinación fija, orientación azimutal ajustable.</v>
          </cell>
          <cell r="D173">
            <v>55.649717514124298</v>
          </cell>
          <cell r="E173">
            <v>0</v>
          </cell>
          <cell r="F173">
            <v>0</v>
          </cell>
          <cell r="G173">
            <v>0</v>
          </cell>
          <cell r="H173">
            <v>0</v>
          </cell>
          <cell r="I173">
            <v>0</v>
          </cell>
          <cell r="J173" t="str">
            <v>pza</v>
          </cell>
        </row>
        <row r="174">
          <cell r="A174" t="str">
            <v>PL-003B1</v>
          </cell>
          <cell r="B174">
            <v>0</v>
          </cell>
          <cell r="C174" t="str">
            <v>Estructura soporte (gorro) para cuatro módulos en poste cónico de  con inclinación y orientación azimutal ajustable.</v>
          </cell>
          <cell r="D174">
            <v>74.576271186440678</v>
          </cell>
          <cell r="E174">
            <v>0</v>
          </cell>
          <cell r="F174">
            <v>0</v>
          </cell>
          <cell r="G174">
            <v>0</v>
          </cell>
          <cell r="H174">
            <v>0</v>
          </cell>
          <cell r="I174">
            <v>0</v>
          </cell>
          <cell r="J174" t="str">
            <v>pza</v>
          </cell>
        </row>
        <row r="175">
          <cell r="A175" t="str">
            <v>PL-004</v>
          </cell>
          <cell r="B175">
            <v>0</v>
          </cell>
          <cell r="C175" t="str">
            <v>Gabinete para 1 batería en lámina de acero.</v>
          </cell>
          <cell r="D175">
            <v>0</v>
          </cell>
          <cell r="E175">
            <v>0</v>
          </cell>
          <cell r="F175">
            <v>0</v>
          </cell>
          <cell r="G175">
            <v>0</v>
          </cell>
          <cell r="H175">
            <v>0</v>
          </cell>
          <cell r="I175">
            <v>0</v>
          </cell>
          <cell r="J175" t="str">
            <v>pza</v>
          </cell>
        </row>
        <row r="176">
          <cell r="A176" t="str">
            <v>PL-004B</v>
          </cell>
          <cell r="B176">
            <v>0</v>
          </cell>
          <cell r="C176" t="str">
            <v>Juego de cables, tornillería y accesorios para instalación para luminaria de 1 bat. de poste recto</v>
          </cell>
          <cell r="D176">
            <v>25</v>
          </cell>
          <cell r="E176">
            <v>0</v>
          </cell>
          <cell r="F176">
            <v>0</v>
          </cell>
          <cell r="G176">
            <v>0</v>
          </cell>
          <cell r="H176">
            <v>0</v>
          </cell>
          <cell r="I176">
            <v>0</v>
          </cell>
          <cell r="J176" t="str">
            <v>jgo</v>
          </cell>
        </row>
        <row r="177">
          <cell r="A177" t="str">
            <v>PL-007B</v>
          </cell>
          <cell r="B177">
            <v>0</v>
          </cell>
          <cell r="C177" t="str">
            <v>Mano de obra.</v>
          </cell>
          <cell r="D177">
            <v>0</v>
          </cell>
          <cell r="E177">
            <v>0</v>
          </cell>
          <cell r="F177">
            <v>0</v>
          </cell>
          <cell r="G177">
            <v>0</v>
          </cell>
          <cell r="H177">
            <v>0</v>
          </cell>
          <cell r="I177">
            <v>0</v>
          </cell>
          <cell r="J177" t="str">
            <v>serv</v>
          </cell>
        </row>
        <row r="178">
          <cell r="A178">
            <v>0</v>
          </cell>
          <cell r="B178">
            <v>0</v>
          </cell>
          <cell r="C178" t="str">
            <v>Cables</v>
          </cell>
          <cell r="D178">
            <v>0</v>
          </cell>
          <cell r="E178">
            <v>0</v>
          </cell>
          <cell r="F178">
            <v>0</v>
          </cell>
          <cell r="G178">
            <v>0</v>
          </cell>
          <cell r="H178">
            <v>0</v>
          </cell>
          <cell r="I178">
            <v>0</v>
          </cell>
          <cell r="J178">
            <v>0</v>
          </cell>
        </row>
        <row r="179">
          <cell r="A179">
            <v>0</v>
          </cell>
          <cell r="B179">
            <v>0</v>
          </cell>
          <cell r="C179" t="str">
            <v>Cable THW, calibre SPT, 2x14 AWG</v>
          </cell>
          <cell r="D179">
            <v>0.4457627118644068</v>
          </cell>
          <cell r="E179">
            <v>0</v>
          </cell>
          <cell r="F179">
            <v>0</v>
          </cell>
          <cell r="G179">
            <v>0</v>
          </cell>
          <cell r="H179">
            <v>0</v>
          </cell>
          <cell r="I179">
            <v>0</v>
          </cell>
          <cell r="J179" t="str">
            <v>m</v>
          </cell>
        </row>
        <row r="180">
          <cell r="A180" t="str">
            <v>SPT14</v>
          </cell>
          <cell r="B180">
            <v>0</v>
          </cell>
          <cell r="C180" t="str">
            <v>Cable TWD 2x12 AWG, especificación UV</v>
          </cell>
          <cell r="D180">
            <v>0.88305084745762719</v>
          </cell>
          <cell r="E180">
            <v>0</v>
          </cell>
          <cell r="F180">
            <v>0</v>
          </cell>
          <cell r="G180">
            <v>0</v>
          </cell>
          <cell r="H180">
            <v>0</v>
          </cell>
          <cell r="I180">
            <v>0</v>
          </cell>
          <cell r="J180" t="str">
            <v>m</v>
          </cell>
        </row>
        <row r="181">
          <cell r="A181" t="str">
            <v>TWD12-UV</v>
          </cell>
          <cell r="B181">
            <v>0</v>
          </cell>
          <cell r="C181" t="str">
            <v>Cable SJT 2x12 de Uso Rudo</v>
          </cell>
          <cell r="D181">
            <v>2.82</v>
          </cell>
          <cell r="E181">
            <v>0</v>
          </cell>
          <cell r="F181">
            <v>0</v>
          </cell>
          <cell r="G181">
            <v>0</v>
          </cell>
          <cell r="H181">
            <v>0</v>
          </cell>
          <cell r="I181">
            <v>0</v>
          </cell>
          <cell r="J181" t="str">
            <v>m</v>
          </cell>
        </row>
        <row r="182">
          <cell r="A182" t="str">
            <v>UR2x12</v>
          </cell>
          <cell r="B182">
            <v>0</v>
          </cell>
          <cell r="C182" t="str">
            <v>Cable uso rudo 3x12 AWG</v>
          </cell>
          <cell r="D182">
            <v>0</v>
          </cell>
          <cell r="E182">
            <v>0</v>
          </cell>
          <cell r="F182">
            <v>0</v>
          </cell>
          <cell r="G182">
            <v>0</v>
          </cell>
          <cell r="H182">
            <v>0</v>
          </cell>
          <cell r="I182">
            <v>0</v>
          </cell>
          <cell r="J182" t="str">
            <v>m</v>
          </cell>
        </row>
        <row r="183">
          <cell r="A183" t="str">
            <v>UR3x12</v>
          </cell>
          <cell r="B183">
            <v>0</v>
          </cell>
          <cell r="C183" t="str">
            <v>Cable para bomba sumergible 3 x11 AWG</v>
          </cell>
          <cell r="D183">
            <v>1.1649717514124296</v>
          </cell>
          <cell r="E183">
            <v>0</v>
          </cell>
          <cell r="F183">
            <v>0</v>
          </cell>
          <cell r="G183">
            <v>0</v>
          </cell>
          <cell r="H183">
            <v>0</v>
          </cell>
          <cell r="I183">
            <v>0</v>
          </cell>
          <cell r="J183" t="str">
            <v>m</v>
          </cell>
        </row>
        <row r="184">
          <cell r="A184" t="str">
            <v>SUB3x10</v>
          </cell>
          <cell r="B184">
            <v>0</v>
          </cell>
          <cell r="C184" t="str">
            <v>Accesorios para Sistema de Bombeo</v>
          </cell>
          <cell r="D184">
            <v>0</v>
          </cell>
          <cell r="E184">
            <v>0</v>
          </cell>
          <cell r="F184">
            <v>0</v>
          </cell>
          <cell r="G184">
            <v>0</v>
          </cell>
          <cell r="H184">
            <v>0</v>
          </cell>
          <cell r="I184">
            <v>0</v>
          </cell>
          <cell r="J184">
            <v>0</v>
          </cell>
        </row>
        <row r="185">
          <cell r="A185" t="str">
            <v>ACC-SDP</v>
          </cell>
          <cell r="B185">
            <v>500116</v>
          </cell>
          <cell r="C185" t="str">
            <v>Juego de Cable y Accesorios para integrar sistema de bombeo de superficie para bombas de diafragama tipo DP: varilla de tierra de 1/2" con conector mecánico, alambre de aluminio para aterriza cal 6 AWG, cable tipo UV cal 12 AWG para interconectar módulo solar a bomba,   tornillería inoxidable</v>
          </cell>
          <cell r="D185">
            <v>19.774011299435028</v>
          </cell>
          <cell r="E185">
            <v>0</v>
          </cell>
          <cell r="F185">
            <v>0</v>
          </cell>
          <cell r="G185">
            <v>0</v>
          </cell>
          <cell r="H185">
            <v>0</v>
          </cell>
          <cell r="I185">
            <v>0</v>
          </cell>
          <cell r="J185" t="str">
            <v>pza</v>
          </cell>
        </row>
        <row r="186">
          <cell r="A186" t="str">
            <v>ACC-SSP</v>
          </cell>
          <cell r="B186">
            <v>500117</v>
          </cell>
          <cell r="C186" t="str">
            <v>Juego de Cable y Accesorios para integrar sistema de bomebo sumergible Sun Pumps: varilla de tierra de 1/2" con conector mecánico, alambre de aluminio para aterrizar cal. 6 AWG, cable cal 12 AWG para interconectar módulos solares, terminales de compresión, tornillería inoxidable, 1kg  de soga de nylon de 3/8" de alta resistencia, termocontractil para sellar conexión sumergida de bomba, pasacables sellado para salir del control de bombeo, etc.</v>
          </cell>
          <cell r="D186">
            <v>28.248587570621471</v>
          </cell>
          <cell r="E186">
            <v>0</v>
          </cell>
          <cell r="F186">
            <v>0</v>
          </cell>
          <cell r="G186">
            <v>0</v>
          </cell>
          <cell r="H186">
            <v>0</v>
          </cell>
          <cell r="I186">
            <v>0</v>
          </cell>
          <cell r="J186" t="str">
            <v>pza</v>
          </cell>
        </row>
        <row r="187">
          <cell r="A187" t="str">
            <v>I-SDP</v>
          </cell>
          <cell r="B187">
            <v>500120</v>
          </cell>
          <cell r="C187" t="str">
            <v>Interruptor de encendido en caja para intemperie</v>
          </cell>
          <cell r="D187">
            <v>16.384180790960453</v>
          </cell>
          <cell r="E187">
            <v>0</v>
          </cell>
          <cell r="F187">
            <v>0</v>
          </cell>
          <cell r="G187">
            <v>0</v>
          </cell>
          <cell r="H187">
            <v>0</v>
          </cell>
          <cell r="I187">
            <v>0</v>
          </cell>
          <cell r="J187" t="str">
            <v>pza</v>
          </cell>
        </row>
        <row r="188">
          <cell r="A188">
            <v>0</v>
          </cell>
          <cell r="B188">
            <v>0</v>
          </cell>
          <cell r="C188" t="str">
            <v>Kit de empalme termocontractil</v>
          </cell>
          <cell r="D188">
            <v>0</v>
          </cell>
          <cell r="E188">
            <v>0</v>
          </cell>
          <cell r="F188">
            <v>0</v>
          </cell>
          <cell r="G188">
            <v>0</v>
          </cell>
          <cell r="H188">
            <v>0</v>
          </cell>
          <cell r="I188">
            <v>0</v>
          </cell>
          <cell r="J188" t="str">
            <v>jgo</v>
          </cell>
        </row>
        <row r="189">
          <cell r="A189">
            <v>0</v>
          </cell>
          <cell r="B189">
            <v>0</v>
          </cell>
          <cell r="C189" t="str">
            <v xml:space="preserve">Manguera Tramada de 1/2" </v>
          </cell>
          <cell r="D189">
            <v>0</v>
          </cell>
          <cell r="E189">
            <v>0</v>
          </cell>
          <cell r="F189">
            <v>0</v>
          </cell>
          <cell r="G189">
            <v>0</v>
          </cell>
          <cell r="H189">
            <v>0</v>
          </cell>
          <cell r="I189">
            <v>0</v>
          </cell>
          <cell r="J189" t="str">
            <v>m</v>
          </cell>
        </row>
        <row r="190">
          <cell r="A190">
            <v>0</v>
          </cell>
          <cell r="B190">
            <v>0</v>
          </cell>
          <cell r="C190" t="str">
            <v xml:space="preserve">Manguera Tramada de 5/8" </v>
          </cell>
          <cell r="D190">
            <v>0</v>
          </cell>
          <cell r="E190">
            <v>0</v>
          </cell>
          <cell r="F190">
            <v>0</v>
          </cell>
          <cell r="G190">
            <v>0</v>
          </cell>
          <cell r="H190">
            <v>0</v>
          </cell>
          <cell r="I190">
            <v>0</v>
          </cell>
          <cell r="J190" t="str">
            <v>m</v>
          </cell>
        </row>
        <row r="191">
          <cell r="A191">
            <v>0</v>
          </cell>
          <cell r="B191">
            <v>0</v>
          </cell>
          <cell r="C191" t="str">
            <v xml:space="preserve">Manguera Tramada de 3/4" </v>
          </cell>
          <cell r="D191">
            <v>0</v>
          </cell>
          <cell r="E191">
            <v>0</v>
          </cell>
          <cell r="F191">
            <v>0</v>
          </cell>
          <cell r="G191">
            <v>0</v>
          </cell>
          <cell r="H191">
            <v>0</v>
          </cell>
          <cell r="I191">
            <v>0</v>
          </cell>
          <cell r="J191" t="str">
            <v>m</v>
          </cell>
        </row>
        <row r="192">
          <cell r="A192">
            <v>0</v>
          </cell>
          <cell r="B192">
            <v>0</v>
          </cell>
          <cell r="C192" t="str">
            <v>Cuerda de Nylon de alta resistencia</v>
          </cell>
          <cell r="D192">
            <v>1.43</v>
          </cell>
          <cell r="E192">
            <v>0</v>
          </cell>
          <cell r="F192">
            <v>0</v>
          </cell>
          <cell r="G192">
            <v>0</v>
          </cell>
          <cell r="H192">
            <v>0</v>
          </cell>
          <cell r="I192">
            <v>0</v>
          </cell>
          <cell r="J192" t="str">
            <v>m</v>
          </cell>
        </row>
        <row r="193">
          <cell r="A193" t="str">
            <v>C-Ny</v>
          </cell>
          <cell r="B193">
            <v>0</v>
          </cell>
          <cell r="C193" t="str">
            <v>Poliducto de polietileno negro para bombeo de 1-1/4" de diámetro</v>
          </cell>
          <cell r="D193">
            <v>0</v>
          </cell>
          <cell r="E193">
            <v>0</v>
          </cell>
          <cell r="F193">
            <v>0</v>
          </cell>
          <cell r="G193">
            <v>0</v>
          </cell>
          <cell r="H193">
            <v>0</v>
          </cell>
          <cell r="I193">
            <v>0</v>
          </cell>
          <cell r="J193" t="str">
            <v>m</v>
          </cell>
        </row>
        <row r="194">
          <cell r="A194" t="str">
            <v>s/n</v>
          </cell>
          <cell r="B194">
            <v>0</v>
          </cell>
          <cell r="C194" t="str">
            <v>Gabinete de encendido y protección contra descargas eléctricas</v>
          </cell>
          <cell r="D194">
            <v>0</v>
          </cell>
          <cell r="E194">
            <v>0</v>
          </cell>
          <cell r="F194">
            <v>0</v>
          </cell>
          <cell r="G194">
            <v>0</v>
          </cell>
          <cell r="H194">
            <v>0</v>
          </cell>
          <cell r="I194">
            <v>0</v>
          </cell>
          <cell r="J194" t="str">
            <v>pza</v>
          </cell>
        </row>
        <row r="195">
          <cell r="A195">
            <v>0</v>
          </cell>
          <cell r="B195">
            <v>0</v>
          </cell>
          <cell r="C195" t="str">
            <v>Cable acero inoxidable 3/16" para asegurar la bomba dentro del pozo</v>
          </cell>
          <cell r="D195">
            <v>0</v>
          </cell>
          <cell r="E195">
            <v>0</v>
          </cell>
          <cell r="F195">
            <v>0</v>
          </cell>
          <cell r="G195">
            <v>0</v>
          </cell>
          <cell r="H195">
            <v>0</v>
          </cell>
          <cell r="I195">
            <v>0</v>
          </cell>
          <cell r="J195" t="str">
            <v>m</v>
          </cell>
        </row>
        <row r="196">
          <cell r="A196">
            <v>0</v>
          </cell>
          <cell r="B196">
            <v>0</v>
          </cell>
          <cell r="C196" t="str">
            <v>Cable trifásico 3x10 AWG p/ Bomba Sumergible</v>
          </cell>
          <cell r="D196">
            <v>0</v>
          </cell>
          <cell r="E196">
            <v>0</v>
          </cell>
          <cell r="F196">
            <v>0</v>
          </cell>
          <cell r="G196">
            <v>0</v>
          </cell>
          <cell r="H196">
            <v>0</v>
          </cell>
          <cell r="I196">
            <v>0</v>
          </cell>
          <cell r="J196" t="str">
            <v>m</v>
          </cell>
        </row>
        <row r="197">
          <cell r="A197">
            <v>0</v>
          </cell>
          <cell r="B197">
            <v>0</v>
          </cell>
          <cell r="C197" t="str">
            <v>Cable trifásico 3x8 AWG p/ Bomba Sumergible</v>
          </cell>
          <cell r="D197">
            <v>0</v>
          </cell>
          <cell r="E197">
            <v>0</v>
          </cell>
          <cell r="F197">
            <v>0</v>
          </cell>
          <cell r="G197">
            <v>0</v>
          </cell>
          <cell r="H197">
            <v>0</v>
          </cell>
          <cell r="I197">
            <v>0</v>
          </cell>
          <cell r="J197" t="str">
            <v>m</v>
          </cell>
        </row>
        <row r="198">
          <cell r="A198">
            <v>0</v>
          </cell>
          <cell r="B198">
            <v>0</v>
          </cell>
          <cell r="C198" t="str">
            <v>Juego de Cable y Accesorios para integrar sistema de bomebo superficial DP: Interruptor de encendido en gabinete intemperie, varilla de tierra de 1/2" con conectores mecánicos, alambre para aterrizar cal. 8 AWG, cable cal 12 AWG para interconectar módulos solares, terminales de compresión, tornillería inoxidable, etc.</v>
          </cell>
          <cell r="D198">
            <v>35</v>
          </cell>
          <cell r="E198">
            <v>0</v>
          </cell>
          <cell r="F198">
            <v>0</v>
          </cell>
          <cell r="G198">
            <v>0</v>
          </cell>
          <cell r="H198">
            <v>0</v>
          </cell>
          <cell r="I198">
            <v>0</v>
          </cell>
          <cell r="J198" t="str">
            <v>pza</v>
          </cell>
        </row>
        <row r="199">
          <cell r="A199" t="str">
            <v>ACC-SSP</v>
          </cell>
          <cell r="B199">
            <v>0</v>
          </cell>
          <cell r="C199" t="str">
            <v>Riel de acero galvanizado de 3" para sujetar la bomba en el brocal del pozo, 2 metros</v>
          </cell>
          <cell r="D199">
            <v>4.5197740112994351</v>
          </cell>
          <cell r="E199">
            <v>0</v>
          </cell>
          <cell r="F199">
            <v>0</v>
          </cell>
          <cell r="G199">
            <v>0</v>
          </cell>
          <cell r="H199">
            <v>0</v>
          </cell>
          <cell r="I199">
            <v>0</v>
          </cell>
          <cell r="J199" t="str">
            <v>pza</v>
          </cell>
        </row>
        <row r="200">
          <cell r="A200" t="str">
            <v>RG3-2</v>
          </cell>
          <cell r="B200">
            <v>0</v>
          </cell>
          <cell r="C200" t="str">
            <v>Accesorios para Sistema Refrigeración</v>
          </cell>
          <cell r="D200">
            <v>0</v>
          </cell>
          <cell r="E200">
            <v>0</v>
          </cell>
          <cell r="F200">
            <v>0</v>
          </cell>
          <cell r="G200">
            <v>0</v>
          </cell>
          <cell r="H200">
            <v>0</v>
          </cell>
          <cell r="I200">
            <v>0</v>
          </cell>
          <cell r="J200">
            <v>0</v>
          </cell>
        </row>
        <row r="201">
          <cell r="A201">
            <v>0</v>
          </cell>
          <cell r="B201">
            <v>0</v>
          </cell>
          <cell r="C201" t="str">
            <v>Cable y accesorios para instalación profesional del sistema de refrigeración.</v>
          </cell>
          <cell r="D201">
            <v>10</v>
          </cell>
          <cell r="E201">
            <v>0</v>
          </cell>
          <cell r="F201">
            <v>0</v>
          </cell>
          <cell r="G201">
            <v>0</v>
          </cell>
          <cell r="H201">
            <v>0</v>
          </cell>
          <cell r="I201">
            <v>0</v>
          </cell>
          <cell r="J201" t="str">
            <v>jgo</v>
          </cell>
        </row>
        <row r="202">
          <cell r="A202" t="str">
            <v>REF-TAB</v>
          </cell>
          <cell r="B202">
            <v>500121</v>
          </cell>
          <cell r="C202" t="str">
            <v>Integración de tablero de triplay con termomagnéticos a módulo y refrigerador</v>
          </cell>
          <cell r="D202">
            <v>19.774011299435028</v>
          </cell>
          <cell r="E202">
            <v>0</v>
          </cell>
          <cell r="F202">
            <v>0</v>
          </cell>
          <cell r="G202">
            <v>0</v>
          </cell>
          <cell r="H202">
            <v>0</v>
          </cell>
          <cell r="I202">
            <v>0</v>
          </cell>
          <cell r="J202" t="str">
            <v>pza</v>
          </cell>
        </row>
        <row r="203">
          <cell r="A203" t="str">
            <v>TAB-REF</v>
          </cell>
          <cell r="B203">
            <v>0</v>
          </cell>
          <cell r="C203">
            <v>0</v>
          </cell>
          <cell r="D203">
            <v>0</v>
          </cell>
          <cell r="E203">
            <v>0</v>
          </cell>
          <cell r="F203">
            <v>0</v>
          </cell>
          <cell r="G203">
            <v>0</v>
          </cell>
          <cell r="H203">
            <v>0</v>
          </cell>
          <cell r="I203">
            <v>0</v>
          </cell>
          <cell r="J203">
            <v>0</v>
          </cell>
        </row>
      </sheetData>
      <sheetData sheetId="1">
        <row r="145">
          <cell r="D145">
            <v>0.91680983606557387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0"/>
  <sheetViews>
    <sheetView tabSelected="1" zoomScale="80" zoomScaleNormal="80" workbookViewId="0">
      <selection activeCell="D1" sqref="D1:G2"/>
    </sheetView>
  </sheetViews>
  <sheetFormatPr baseColWidth="10" defaultColWidth="10.28515625" defaultRowHeight="12.75" x14ac:dyDescent="0.2"/>
  <cols>
    <col min="1" max="1" width="25.5703125" style="3" customWidth="1"/>
    <col min="2" max="2" width="25" style="3" customWidth="1"/>
    <col min="3" max="3" width="14.28515625" style="3" customWidth="1"/>
    <col min="4" max="4" width="7.7109375" style="3" customWidth="1"/>
    <col min="5" max="5" width="11.5703125" style="109" customWidth="1"/>
    <col min="6" max="6" width="12" style="4" customWidth="1"/>
    <col min="7" max="7" width="9.85546875" style="1" customWidth="1"/>
    <col min="8" max="8" width="2.140625" style="1" customWidth="1"/>
    <col min="9" max="10" width="9.85546875" style="1" customWidth="1"/>
    <col min="11" max="34" width="11.28515625" style="1" customWidth="1"/>
    <col min="35" max="16384" width="10.28515625" style="2"/>
  </cols>
  <sheetData>
    <row r="1" spans="1:34" s="16" customFormat="1" ht="21" customHeight="1" x14ac:dyDescent="0.25">
      <c r="A1" s="180" t="s">
        <v>65</v>
      </c>
      <c r="B1" s="180"/>
      <c r="C1" s="180"/>
      <c r="D1" s="178" t="s">
        <v>62</v>
      </c>
      <c r="E1" s="178"/>
      <c r="F1" s="178"/>
      <c r="G1" s="178"/>
      <c r="H1" s="30"/>
      <c r="I1" s="168" t="s">
        <v>4</v>
      </c>
      <c r="J1" s="168"/>
      <c r="K1" s="168"/>
      <c r="L1" s="168"/>
      <c r="M1" s="32"/>
      <c r="N1" s="32"/>
      <c r="O1" s="32"/>
      <c r="P1" s="32"/>
      <c r="Q1" s="32"/>
      <c r="R1" s="32"/>
      <c r="S1" s="32"/>
      <c r="T1" s="32"/>
      <c r="U1" s="32"/>
      <c r="V1" s="32"/>
      <c r="W1" s="32"/>
      <c r="X1" s="32"/>
      <c r="Y1" s="32"/>
      <c r="Z1" s="32"/>
      <c r="AA1" s="32"/>
      <c r="AB1" s="32"/>
      <c r="AC1" s="32"/>
      <c r="AD1" s="32"/>
      <c r="AE1" s="32"/>
      <c r="AF1" s="32"/>
      <c r="AG1" s="32"/>
      <c r="AH1" s="32"/>
    </row>
    <row r="2" spans="1:34" s="16" customFormat="1" ht="18.600000000000001" customHeight="1" x14ac:dyDescent="0.25">
      <c r="A2" s="181" t="s">
        <v>50</v>
      </c>
      <c r="B2" s="181"/>
      <c r="C2" s="181"/>
      <c r="D2" s="179"/>
      <c r="E2" s="179"/>
      <c r="F2" s="179"/>
      <c r="G2" s="179"/>
      <c r="H2" s="30"/>
      <c r="I2" s="169" t="s">
        <v>9</v>
      </c>
      <c r="J2" s="169"/>
      <c r="K2" s="169"/>
      <c r="L2" s="169"/>
      <c r="M2" s="32"/>
      <c r="N2" s="32"/>
      <c r="O2" s="32"/>
      <c r="P2" s="32"/>
      <c r="Q2" s="32"/>
      <c r="R2" s="32"/>
      <c r="S2" s="32"/>
      <c r="T2" s="32"/>
      <c r="U2" s="32"/>
      <c r="V2" s="32"/>
      <c r="W2" s="32"/>
      <c r="X2" s="32"/>
      <c r="Y2" s="32"/>
      <c r="Z2" s="32"/>
      <c r="AA2" s="32"/>
      <c r="AB2" s="32"/>
      <c r="AC2" s="32"/>
      <c r="AD2" s="32"/>
      <c r="AE2" s="32"/>
      <c r="AF2" s="32"/>
      <c r="AG2" s="32"/>
      <c r="AH2" s="32"/>
    </row>
    <row r="3" spans="1:34" s="16" customFormat="1" ht="21.6" customHeight="1" x14ac:dyDescent="0.25">
      <c r="A3" s="171" t="s">
        <v>10</v>
      </c>
      <c r="B3" s="171"/>
      <c r="C3" s="171"/>
      <c r="D3" s="171"/>
      <c r="E3" s="171"/>
      <c r="F3" s="171"/>
      <c r="G3" s="171"/>
      <c r="H3" s="30"/>
      <c r="I3" s="169"/>
      <c r="J3" s="169"/>
      <c r="K3" s="169"/>
      <c r="L3" s="169"/>
      <c r="M3" s="32"/>
      <c r="N3" s="32"/>
      <c r="O3" s="32"/>
      <c r="P3" s="32"/>
      <c r="Q3" s="32"/>
      <c r="R3" s="32"/>
      <c r="S3" s="32"/>
      <c r="T3" s="32"/>
      <c r="U3" s="32"/>
      <c r="V3" s="32"/>
      <c r="W3" s="32"/>
      <c r="X3" s="32"/>
      <c r="Y3" s="32"/>
      <c r="Z3" s="32"/>
      <c r="AA3" s="32"/>
      <c r="AB3" s="32"/>
      <c r="AC3" s="32"/>
      <c r="AD3" s="32"/>
      <c r="AE3" s="32"/>
      <c r="AF3" s="32"/>
      <c r="AG3" s="32"/>
      <c r="AH3" s="32"/>
    </row>
    <row r="4" spans="1:34" s="19" customFormat="1" ht="16.149999999999999" customHeight="1" x14ac:dyDescent="0.2">
      <c r="A4" s="173" t="s">
        <v>51</v>
      </c>
      <c r="B4" s="173"/>
      <c r="C4" s="142">
        <f>'reporte de consumos'!D18</f>
        <v>6184</v>
      </c>
      <c r="D4" s="176" t="s">
        <v>85</v>
      </c>
      <c r="E4" s="176"/>
      <c r="F4" s="176"/>
      <c r="G4" s="176"/>
      <c r="J4" s="14"/>
      <c r="K4" s="14"/>
      <c r="L4" s="14"/>
      <c r="M4" s="14"/>
      <c r="N4" s="14"/>
      <c r="O4" s="14"/>
      <c r="P4" s="14"/>
      <c r="Q4" s="14"/>
      <c r="R4" s="14"/>
      <c r="S4" s="14"/>
      <c r="T4" s="14"/>
      <c r="U4" s="14"/>
      <c r="V4" s="14"/>
      <c r="W4" s="14"/>
      <c r="X4" s="14"/>
      <c r="Y4" s="14"/>
      <c r="Z4" s="14"/>
      <c r="AA4" s="14"/>
      <c r="AB4" s="14"/>
      <c r="AC4" s="14"/>
      <c r="AD4" s="14"/>
      <c r="AE4" s="14"/>
      <c r="AF4" s="14"/>
      <c r="AG4" s="14"/>
      <c r="AH4" s="14"/>
    </row>
    <row r="5" spans="1:34" s="15" customFormat="1" ht="16.149999999999999" customHeight="1" x14ac:dyDescent="0.2">
      <c r="A5" s="46"/>
      <c r="B5" s="96" t="s">
        <v>13</v>
      </c>
      <c r="C5" s="143">
        <v>0.8</v>
      </c>
      <c r="D5" s="21" t="s">
        <v>14</v>
      </c>
      <c r="E5" s="36"/>
      <c r="F5" s="38"/>
      <c r="G5" s="37"/>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s="15" customFormat="1" ht="16.149999999999999" customHeight="1" x14ac:dyDescent="0.2">
      <c r="A6" s="173" t="s">
        <v>36</v>
      </c>
      <c r="B6" s="173"/>
      <c r="C6" s="144">
        <v>5</v>
      </c>
      <c r="D6" s="21" t="s">
        <v>86</v>
      </c>
      <c r="E6" s="36"/>
      <c r="F6" s="38"/>
      <c r="G6" s="37"/>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s="19" customFormat="1" ht="16.149999999999999" customHeight="1" x14ac:dyDescent="0.2">
      <c r="A7" s="174" t="s">
        <v>52</v>
      </c>
      <c r="B7" s="174"/>
      <c r="C7" s="145">
        <v>3.7</v>
      </c>
      <c r="D7" s="21" t="s">
        <v>53</v>
      </c>
      <c r="E7" s="36"/>
      <c r="F7" s="36"/>
      <c r="G7" s="37"/>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s="19" customFormat="1" ht="16.149999999999999" customHeight="1" x14ac:dyDescent="0.2">
      <c r="A8" s="174" t="s">
        <v>55</v>
      </c>
      <c r="B8" s="174"/>
      <c r="C8" s="145">
        <v>2.8</v>
      </c>
      <c r="D8" s="21" t="s">
        <v>53</v>
      </c>
      <c r="E8" s="36"/>
      <c r="F8" s="36"/>
      <c r="G8" s="37"/>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s="15" customFormat="1" ht="16.149999999999999" customHeight="1" x14ac:dyDescent="0.2">
      <c r="A9" s="174" t="s">
        <v>5</v>
      </c>
      <c r="B9" s="174"/>
      <c r="C9" s="146">
        <v>18.8</v>
      </c>
      <c r="D9" s="21" t="s">
        <v>56</v>
      </c>
      <c r="E9" s="36"/>
      <c r="F9" s="38"/>
      <c r="G9" s="37"/>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s="107" customFormat="1" ht="16.149999999999999" customHeight="1" x14ac:dyDescent="0.2">
      <c r="A10" s="172" t="s">
        <v>48</v>
      </c>
      <c r="B10" s="172"/>
      <c r="C10" s="185">
        <v>0.05</v>
      </c>
      <c r="D10" s="100"/>
      <c r="E10" s="105"/>
      <c r="F10" s="105"/>
      <c r="G10" s="102"/>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row>
    <row r="11" spans="1:34" s="15" customFormat="1" ht="16.149999999999999" customHeight="1" x14ac:dyDescent="0.2">
      <c r="A11" s="172" t="s">
        <v>19</v>
      </c>
      <c r="B11" s="172"/>
      <c r="C11" s="186">
        <v>-4.0000000000000001E-3</v>
      </c>
      <c r="D11" s="100"/>
      <c r="E11" s="105"/>
      <c r="F11" s="101"/>
      <c r="G11" s="102"/>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s="15" customFormat="1" ht="16.149999999999999" customHeight="1" x14ac:dyDescent="0.2">
      <c r="A12" s="172" t="s">
        <v>57</v>
      </c>
      <c r="B12" s="172"/>
      <c r="C12" s="187">
        <v>250</v>
      </c>
      <c r="D12" s="100" t="s">
        <v>58</v>
      </c>
      <c r="E12" s="105"/>
      <c r="F12" s="101"/>
      <c r="G12" s="102"/>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1:34" s="50" customFormat="1" ht="19.899999999999999" customHeight="1" x14ac:dyDescent="0.25">
      <c r="A13" s="171" t="s">
        <v>11</v>
      </c>
      <c r="B13" s="171"/>
      <c r="C13" s="171"/>
      <c r="D13" s="171"/>
      <c r="E13" s="171"/>
      <c r="F13" s="171"/>
      <c r="G13" s="17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row>
    <row r="14" spans="1:34" s="23" customFormat="1" ht="16.149999999999999" customHeight="1" x14ac:dyDescent="0.2">
      <c r="A14" s="173" t="s">
        <v>8</v>
      </c>
      <c r="B14" s="173"/>
      <c r="C14" s="103">
        <f>C4*C5/365/(C6*0.8)</f>
        <v>3.3884931506849321</v>
      </c>
      <c r="D14" s="48" t="s">
        <v>2</v>
      </c>
      <c r="E14" s="20"/>
      <c r="F14" s="81"/>
      <c r="G14" s="21"/>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s="23" customFormat="1" ht="16.149999999999999" customHeight="1" x14ac:dyDescent="0.2">
      <c r="A15" s="46"/>
      <c r="B15" s="46" t="s">
        <v>12</v>
      </c>
      <c r="C15" s="147">
        <v>2.25</v>
      </c>
      <c r="D15" s="20" t="s">
        <v>34</v>
      </c>
      <c r="E15" s="20"/>
      <c r="F15" s="47"/>
      <c r="G15" s="21"/>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s="26" customFormat="1" ht="16.899999999999999" customHeight="1" x14ac:dyDescent="0.2">
      <c r="A16" s="170" t="s">
        <v>59</v>
      </c>
      <c r="B16" s="170"/>
      <c r="C16" s="49">
        <f>C9*C17</f>
        <v>166266.58191780827</v>
      </c>
      <c r="D16" s="48" t="s">
        <v>61</v>
      </c>
      <c r="E16" s="48"/>
      <c r="F16" s="24"/>
      <c r="G16" s="22"/>
      <c r="K16" s="25"/>
      <c r="L16" s="25"/>
      <c r="M16" s="25"/>
      <c r="N16" s="25"/>
      <c r="O16" s="25"/>
      <c r="P16" s="25"/>
      <c r="Q16" s="25"/>
      <c r="R16" s="25"/>
      <c r="S16" s="25"/>
      <c r="T16" s="25"/>
      <c r="U16" s="25"/>
      <c r="V16" s="25"/>
      <c r="W16" s="25"/>
      <c r="X16" s="25"/>
      <c r="Y16" s="25"/>
      <c r="Z16" s="25"/>
      <c r="AA16" s="25"/>
      <c r="AB16" s="25"/>
      <c r="AC16" s="25"/>
      <c r="AD16" s="25"/>
      <c r="AE16" s="25"/>
      <c r="AF16" s="25"/>
      <c r="AG16" s="25"/>
      <c r="AH16" s="25"/>
    </row>
    <row r="17" spans="1:34" s="26" customFormat="1" ht="16.899999999999999" customHeight="1" x14ac:dyDescent="0.2">
      <c r="A17" s="52"/>
      <c r="B17" s="52"/>
      <c r="C17" s="80">
        <f>C15*C14*1000*1.16</f>
        <v>8843.9671232876735</v>
      </c>
      <c r="D17" s="20" t="s">
        <v>32</v>
      </c>
      <c r="E17" s="20"/>
      <c r="F17" s="24"/>
      <c r="G17" s="22"/>
      <c r="H17" s="25"/>
      <c r="I17" s="31"/>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row>
    <row r="18" spans="1:34" s="23" customFormat="1" ht="16.149999999999999" customHeight="1" x14ac:dyDescent="0.2">
      <c r="A18" s="174" t="s">
        <v>23</v>
      </c>
      <c r="B18" s="174"/>
      <c r="C18" s="17">
        <f>C14*C6*0.84*365</f>
        <v>5194.5600000000004</v>
      </c>
      <c r="D18" s="20" t="s">
        <v>30</v>
      </c>
      <c r="E18" s="108"/>
      <c r="F18" s="35"/>
      <c r="G18" s="3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34" s="26" customFormat="1" ht="16.899999999999999" customHeight="1" x14ac:dyDescent="0.2">
      <c r="A19" s="52"/>
      <c r="B19" s="52"/>
      <c r="C19" s="80">
        <f>C18/6</f>
        <v>865.7600000000001</v>
      </c>
      <c r="D19" s="20" t="s">
        <v>63</v>
      </c>
      <c r="E19" s="48"/>
      <c r="F19" s="24"/>
      <c r="G19" s="22"/>
      <c r="H19" s="25"/>
      <c r="I19" s="31"/>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row>
    <row r="20" spans="1:34" s="26" customFormat="1" ht="16.899999999999999" customHeight="1" x14ac:dyDescent="0.2">
      <c r="A20" s="183" t="s">
        <v>15</v>
      </c>
      <c r="B20" s="183"/>
      <c r="C20" s="183"/>
      <c r="D20" s="183"/>
      <c r="E20" s="183"/>
      <c r="F20" s="183"/>
      <c r="G20" s="183"/>
      <c r="H20" s="25"/>
      <c r="I20" s="31"/>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row>
    <row r="21" spans="1:34" s="19" customFormat="1" ht="16.149999999999999" customHeight="1" x14ac:dyDescent="0.2">
      <c r="A21" s="27"/>
      <c r="B21" s="95" t="s">
        <v>77</v>
      </c>
      <c r="C21" s="18">
        <f>C4*C7*1.16</f>
        <v>26541.728000000003</v>
      </c>
      <c r="D21" s="175" t="s">
        <v>78</v>
      </c>
      <c r="E21" s="175"/>
      <c r="F21" s="175"/>
      <c r="G21" s="17"/>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s="19" customFormat="1" ht="16.149999999999999" customHeight="1" x14ac:dyDescent="0.2">
      <c r="A22" s="95"/>
      <c r="B22" s="95" t="s">
        <v>79</v>
      </c>
      <c r="C22" s="97">
        <f>-'análisis ahorros'!C11</f>
        <v>3168.709304319998</v>
      </c>
      <c r="D22" s="175" t="s">
        <v>78</v>
      </c>
      <c r="E22" s="175"/>
      <c r="F22" s="175"/>
      <c r="G22" s="17"/>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s="26" customFormat="1" ht="16.899999999999999" customHeight="1" x14ac:dyDescent="0.2">
      <c r="A23" s="170" t="s">
        <v>68</v>
      </c>
      <c r="B23" s="170"/>
      <c r="C23" s="24">
        <f>C21-C22</f>
        <v>23373.018695680006</v>
      </c>
      <c r="D23" s="48" t="s">
        <v>98</v>
      </c>
      <c r="E23" s="21" t="s">
        <v>96</v>
      </c>
      <c r="F23" s="17"/>
      <c r="G23" s="22"/>
      <c r="H23" s="25"/>
      <c r="I23" s="31"/>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row>
    <row r="24" spans="1:34" s="23" customFormat="1" ht="16.899999999999999" customHeight="1" x14ac:dyDescent="0.2">
      <c r="A24" s="184" t="s">
        <v>64</v>
      </c>
      <c r="B24" s="184"/>
      <c r="C24" s="17">
        <f>C23/6</f>
        <v>3895.5031159466675</v>
      </c>
      <c r="D24" s="20" t="s">
        <v>60</v>
      </c>
      <c r="E24" s="20"/>
      <c r="F24" s="17"/>
      <c r="G24" s="22"/>
      <c r="H24" s="14"/>
      <c r="I24" s="87"/>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s="26" customFormat="1" ht="16.899999999999999" customHeight="1" x14ac:dyDescent="0.2">
      <c r="A25" s="170" t="s">
        <v>66</v>
      </c>
      <c r="B25" s="170" t="s">
        <v>16</v>
      </c>
      <c r="C25" s="24">
        <f>'análisis ahorros'!AF16</f>
        <v>1210421.4923601581</v>
      </c>
      <c r="D25" s="48" t="s">
        <v>60</v>
      </c>
      <c r="E25" s="20" t="s">
        <v>67</v>
      </c>
      <c r="F25" s="17"/>
      <c r="G25" s="22"/>
      <c r="H25" s="25"/>
      <c r="I25" s="31"/>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row>
    <row r="26" spans="1:34" s="26" customFormat="1" ht="16.899999999999999" customHeight="1" x14ac:dyDescent="0.2">
      <c r="A26" s="45"/>
      <c r="B26" s="45"/>
      <c r="C26" s="17">
        <f>'análisis ahorros'!V16</f>
        <v>516470.00768462365</v>
      </c>
      <c r="D26" s="20" t="s">
        <v>60</v>
      </c>
      <c r="E26" s="20" t="s">
        <v>24</v>
      </c>
      <c r="F26" s="17"/>
      <c r="G26" s="22"/>
      <c r="H26" s="25"/>
      <c r="I26" s="31"/>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1:34" s="26" customFormat="1" ht="16.899999999999999" customHeight="1" x14ac:dyDescent="0.2">
      <c r="A27" s="45"/>
      <c r="B27" s="45"/>
      <c r="C27" s="17">
        <f>'análisis ahorros'!L16</f>
        <v>111082.24889547462</v>
      </c>
      <c r="D27" s="20" t="s">
        <v>60</v>
      </c>
      <c r="E27" s="20" t="s">
        <v>25</v>
      </c>
      <c r="F27" s="17"/>
      <c r="G27" s="22"/>
      <c r="H27" s="25"/>
      <c r="I27" s="31"/>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row>
    <row r="28" spans="1:34" s="26" customFormat="1" ht="16.899999999999999" customHeight="1" x14ac:dyDescent="0.2">
      <c r="A28" s="170" t="s">
        <v>17</v>
      </c>
      <c r="B28" s="170"/>
      <c r="C28" s="24">
        <f>'análisis ahorros'!B18</f>
        <v>6</v>
      </c>
      <c r="D28" s="20" t="s">
        <v>84</v>
      </c>
      <c r="E28" s="20"/>
      <c r="F28" s="17"/>
      <c r="G28" s="22"/>
      <c r="H28" s="25"/>
      <c r="I28" s="31"/>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row>
    <row r="29" spans="1:34" s="26" customFormat="1" ht="16.899999999999999" customHeight="1" x14ac:dyDescent="0.2">
      <c r="A29" s="182" t="s">
        <v>99</v>
      </c>
      <c r="B29" s="182"/>
      <c r="C29" s="49">
        <f>SUM('análisis ahorros'!C9:AF9)*0.55/1000</f>
        <v>80.919728870667115</v>
      </c>
      <c r="D29" s="48" t="s">
        <v>100</v>
      </c>
      <c r="E29" s="48"/>
      <c r="F29" s="24"/>
      <c r="G29" s="22"/>
      <c r="H29" s="25"/>
      <c r="I29" s="31"/>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row>
    <row r="30" spans="1:34" s="119" customFormat="1" ht="16.899999999999999" customHeight="1" x14ac:dyDescent="0.2">
      <c r="A30" s="177" t="s">
        <v>83</v>
      </c>
      <c r="B30" s="177"/>
      <c r="C30" s="177"/>
      <c r="D30" s="177"/>
      <c r="E30" s="177"/>
      <c r="F30" s="177"/>
      <c r="G30" s="177"/>
      <c r="H30" s="117"/>
      <c r="I30" s="118"/>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row>
    <row r="31" spans="1:34" s="121" customFormat="1" ht="14.85" customHeight="1" x14ac:dyDescent="0.2">
      <c r="A31" s="172" t="s">
        <v>49</v>
      </c>
      <c r="B31" s="172"/>
      <c r="C31" s="148">
        <v>1000</v>
      </c>
      <c r="D31" s="100" t="s">
        <v>80</v>
      </c>
      <c r="E31" s="105"/>
      <c r="F31" s="101"/>
      <c r="G31" s="102"/>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row>
    <row r="32" spans="1:34" s="121" customFormat="1" ht="14.85" customHeight="1" x14ac:dyDescent="0.2">
      <c r="A32" s="104"/>
      <c r="B32" s="104" t="s">
        <v>46</v>
      </c>
      <c r="C32" s="148">
        <v>260</v>
      </c>
      <c r="D32" s="100" t="s">
        <v>44</v>
      </c>
      <c r="E32" s="105"/>
      <c r="F32" s="101"/>
      <c r="G32" s="102"/>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row>
    <row r="33" spans="1:34" s="121" customFormat="1" ht="14.85" customHeight="1" x14ac:dyDescent="0.2">
      <c r="A33" s="104"/>
      <c r="B33" s="104" t="s">
        <v>47</v>
      </c>
      <c r="C33" s="120">
        <f>ROUND(C14/C32*1000,0)</f>
        <v>13</v>
      </c>
      <c r="D33" s="100"/>
      <c r="E33" s="105"/>
      <c r="F33" s="101"/>
      <c r="G33" s="102"/>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row>
    <row r="34" spans="1:34" s="121" customFormat="1" ht="14.85" customHeight="1" x14ac:dyDescent="0.2">
      <c r="A34" s="104"/>
      <c r="B34" s="104" t="s">
        <v>31</v>
      </c>
      <c r="C34" s="120">
        <f>C33*1.7*1.3</f>
        <v>28.729999999999997</v>
      </c>
      <c r="D34" s="100" t="s">
        <v>26</v>
      </c>
      <c r="E34" s="105"/>
      <c r="F34" s="101"/>
      <c r="G34" s="102"/>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row>
    <row r="35" spans="1:34" s="121" customFormat="1" ht="14.85" customHeight="1" x14ac:dyDescent="0.2">
      <c r="A35" s="104"/>
      <c r="B35" s="104" t="s">
        <v>81</v>
      </c>
      <c r="C35" s="122">
        <f>C32*C33/1.15/1000</f>
        <v>2.939130434782609</v>
      </c>
      <c r="D35" s="100" t="s">
        <v>82</v>
      </c>
      <c r="E35" s="105"/>
      <c r="F35" s="101"/>
      <c r="G35" s="102"/>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row>
    <row r="36" spans="1:34" ht="15" x14ac:dyDescent="0.2">
      <c r="A36" s="28"/>
      <c r="B36" s="28"/>
      <c r="C36" s="28"/>
      <c r="D36" s="28"/>
      <c r="E36" s="19"/>
      <c r="F36" s="29"/>
      <c r="G36" s="14"/>
    </row>
    <row r="37" spans="1:34" ht="15" x14ac:dyDescent="0.2">
      <c r="A37" s="28"/>
      <c r="B37" s="28"/>
      <c r="C37" s="28"/>
      <c r="D37" s="28"/>
      <c r="E37" s="19"/>
      <c r="F37" s="29"/>
      <c r="G37" s="14"/>
    </row>
    <row r="38" spans="1:34" ht="15" x14ac:dyDescent="0.2">
      <c r="A38" s="28"/>
      <c r="B38" s="28"/>
      <c r="C38" s="28"/>
      <c r="D38" s="28"/>
      <c r="E38" s="19"/>
      <c r="F38" s="29"/>
      <c r="G38" s="14"/>
    </row>
    <row r="40" spans="1:34" ht="14.85" customHeight="1" x14ac:dyDescent="0.2"/>
  </sheetData>
  <sheetProtection password="ABDF" sheet="1" objects="1" scenarios="1" selectLockedCells="1"/>
  <mergeCells count="29">
    <mergeCell ref="A8:B8"/>
    <mergeCell ref="A12:B12"/>
    <mergeCell ref="A30:G30"/>
    <mergeCell ref="D1:G2"/>
    <mergeCell ref="A1:C1"/>
    <mergeCell ref="A2:C2"/>
    <mergeCell ref="D22:F22"/>
    <mergeCell ref="A29:B29"/>
    <mergeCell ref="A18:B18"/>
    <mergeCell ref="A20:G20"/>
    <mergeCell ref="A25:B25"/>
    <mergeCell ref="A23:B23"/>
    <mergeCell ref="A24:B24"/>
    <mergeCell ref="I1:L1"/>
    <mergeCell ref="I2:L3"/>
    <mergeCell ref="A16:B16"/>
    <mergeCell ref="A3:G3"/>
    <mergeCell ref="A31:B31"/>
    <mergeCell ref="A4:B4"/>
    <mergeCell ref="A7:B7"/>
    <mergeCell ref="D21:F21"/>
    <mergeCell ref="A10:B10"/>
    <mergeCell ref="A6:B6"/>
    <mergeCell ref="A11:B11"/>
    <mergeCell ref="A9:B9"/>
    <mergeCell ref="D4:G4"/>
    <mergeCell ref="A13:G13"/>
    <mergeCell ref="A28:B28"/>
    <mergeCell ref="A14:B14"/>
  </mergeCells>
  <phoneticPr fontId="11" type="noConversion"/>
  <printOptions horizontalCentered="1"/>
  <pageMargins left="0.23622047244094491" right="0.15748031496062992" top="0.86614173228346458" bottom="0.27559055118110237" header="0.23622047244094491" footer="0"/>
  <pageSetup scale="97" orientation="portrait" r:id="rId1"/>
  <headerFooter alignWithMargins="0">
    <oddHeader>&amp;R&amp;G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1"/>
  <sheetViews>
    <sheetView workbookViewId="0">
      <selection activeCell="B6" sqref="B6"/>
    </sheetView>
  </sheetViews>
  <sheetFormatPr baseColWidth="10" defaultRowHeight="15" x14ac:dyDescent="0.25"/>
  <cols>
    <col min="1" max="1" width="3.28515625" customWidth="1"/>
    <col min="2" max="2" width="7.5703125" style="53" customWidth="1"/>
    <col min="3" max="3" width="9.28515625" style="53" customWidth="1"/>
    <col min="4" max="4" width="10.28515625" style="53" customWidth="1"/>
    <col min="5" max="5" width="14" style="53" customWidth="1"/>
    <col min="6" max="6" width="11" style="53" customWidth="1"/>
    <col min="7" max="7" width="4.85546875" style="53" customWidth="1"/>
    <col min="8" max="8" width="3" style="53" customWidth="1"/>
    <col min="9" max="9" width="7.140625" style="53" customWidth="1"/>
    <col min="10" max="10" width="7.85546875" customWidth="1"/>
    <col min="11" max="11" width="11.140625" customWidth="1"/>
    <col min="12" max="12" width="6.28515625" customWidth="1"/>
    <col min="13" max="13" width="7.85546875" customWidth="1"/>
    <col min="14" max="14" width="13.140625" customWidth="1"/>
  </cols>
  <sheetData>
    <row r="2" spans="1:15" x14ac:dyDescent="0.25">
      <c r="B2" s="98" t="s">
        <v>27</v>
      </c>
      <c r="C2" s="98"/>
      <c r="D2" s="98"/>
      <c r="E2" s="98"/>
      <c r="F2" s="98"/>
      <c r="G2" s="98"/>
      <c r="H2" s="98"/>
      <c r="I2" s="98"/>
      <c r="J2" s="98"/>
      <c r="K2" s="98"/>
      <c r="L2" s="98"/>
      <c r="M2" s="98"/>
    </row>
    <row r="3" spans="1:15" x14ac:dyDescent="0.25">
      <c r="B3" s="98" t="str">
        <f>Resumen!D1</f>
        <v>Familia Pérez Smith</v>
      </c>
      <c r="C3" s="98"/>
      <c r="D3" s="98"/>
      <c r="E3" s="98"/>
      <c r="F3" s="98"/>
      <c r="G3" s="98"/>
      <c r="H3" s="98"/>
      <c r="I3" s="98"/>
      <c r="J3" s="98"/>
      <c r="K3" s="98"/>
      <c r="L3" s="98"/>
      <c r="M3" s="98"/>
    </row>
    <row r="4" spans="1:15" x14ac:dyDescent="0.25">
      <c r="A4" s="58"/>
      <c r="B4" s="55"/>
      <c r="C4" s="55"/>
      <c r="D4" s="55"/>
      <c r="E4" s="55"/>
      <c r="F4" s="55"/>
      <c r="G4" s="55"/>
      <c r="H4" s="55"/>
      <c r="I4" s="55"/>
      <c r="J4" s="56"/>
      <c r="K4" s="57"/>
      <c r="L4" s="54"/>
      <c r="M4" s="54"/>
      <c r="N4" s="54"/>
      <c r="O4" s="54"/>
    </row>
    <row r="5" spans="1:15" s="71" customFormat="1" ht="30" x14ac:dyDescent="0.25">
      <c r="B5" s="136" t="s">
        <v>28</v>
      </c>
      <c r="C5" s="136" t="s">
        <v>29</v>
      </c>
      <c r="D5" s="137" t="s">
        <v>76</v>
      </c>
      <c r="E5" s="59"/>
      <c r="F5" s="59"/>
      <c r="G5" s="59"/>
      <c r="H5" s="72"/>
      <c r="I5" s="70"/>
      <c r="J5" s="70"/>
      <c r="K5" s="70"/>
      <c r="L5" s="70"/>
    </row>
    <row r="6" spans="1:15" s="63" customFormat="1" x14ac:dyDescent="0.25">
      <c r="B6" s="149">
        <v>7</v>
      </c>
      <c r="C6" s="149">
        <v>2015</v>
      </c>
      <c r="D6" s="150"/>
      <c r="E6" s="59"/>
      <c r="F6" s="59"/>
      <c r="G6" s="60"/>
      <c r="H6" s="61"/>
      <c r="I6" s="62"/>
      <c r="J6" s="62"/>
      <c r="K6" s="62"/>
      <c r="L6" s="62"/>
    </row>
    <row r="7" spans="1:15" s="63" customFormat="1" x14ac:dyDescent="0.25">
      <c r="B7" s="149">
        <v>8</v>
      </c>
      <c r="C7" s="149">
        <v>2015</v>
      </c>
      <c r="D7" s="151">
        <v>1235</v>
      </c>
      <c r="F7" s="59"/>
      <c r="G7" s="60"/>
      <c r="H7" s="61"/>
      <c r="I7" s="62"/>
      <c r="J7" s="62"/>
      <c r="K7" s="62"/>
      <c r="L7" s="62"/>
    </row>
    <row r="8" spans="1:15" s="63" customFormat="1" x14ac:dyDescent="0.25">
      <c r="B8" s="149">
        <v>9</v>
      </c>
      <c r="C8" s="149">
        <v>2015</v>
      </c>
      <c r="D8" s="151">
        <v>0</v>
      </c>
      <c r="F8" s="59"/>
      <c r="G8" s="60"/>
      <c r="H8" s="61"/>
      <c r="I8" s="62"/>
      <c r="J8" s="62"/>
      <c r="K8" s="62"/>
      <c r="L8" s="62"/>
    </row>
    <row r="9" spans="1:15" s="63" customFormat="1" x14ac:dyDescent="0.25">
      <c r="B9" s="149">
        <v>10</v>
      </c>
      <c r="C9" s="149">
        <v>2015</v>
      </c>
      <c r="D9" s="151">
        <v>1054</v>
      </c>
      <c r="F9" s="59"/>
      <c r="G9" s="60"/>
      <c r="H9" s="61"/>
      <c r="I9" s="62"/>
      <c r="J9" s="62"/>
      <c r="K9" s="62"/>
      <c r="L9" s="62"/>
    </row>
    <row r="10" spans="1:15" s="63" customFormat="1" x14ac:dyDescent="0.25">
      <c r="B10" s="149">
        <v>11</v>
      </c>
      <c r="C10" s="149">
        <v>2015</v>
      </c>
      <c r="D10" s="151">
        <v>0</v>
      </c>
      <c r="F10" s="64"/>
      <c r="G10" s="65"/>
      <c r="H10" s="66"/>
      <c r="I10" s="67"/>
      <c r="J10" s="68"/>
      <c r="K10" s="69"/>
      <c r="L10" s="62"/>
    </row>
    <row r="11" spans="1:15" s="63" customFormat="1" x14ac:dyDescent="0.25">
      <c r="B11" s="149">
        <v>12</v>
      </c>
      <c r="C11" s="149">
        <v>2015</v>
      </c>
      <c r="D11" s="151">
        <v>977</v>
      </c>
      <c r="F11" s="69"/>
      <c r="G11" s="65"/>
      <c r="H11" s="66"/>
      <c r="I11" s="67"/>
      <c r="J11" s="68"/>
      <c r="K11" s="69"/>
      <c r="L11" s="62"/>
    </row>
    <row r="12" spans="1:15" s="63" customFormat="1" x14ac:dyDescent="0.25">
      <c r="B12" s="149">
        <v>1</v>
      </c>
      <c r="C12" s="149">
        <v>2016</v>
      </c>
      <c r="D12" s="151">
        <v>0</v>
      </c>
      <c r="F12" s="59"/>
      <c r="G12" s="60"/>
      <c r="H12" s="61"/>
      <c r="I12" s="62"/>
      <c r="J12" s="62"/>
      <c r="K12" s="62"/>
      <c r="L12" s="62"/>
    </row>
    <row r="13" spans="1:15" s="63" customFormat="1" x14ac:dyDescent="0.25">
      <c r="B13" s="149">
        <v>2</v>
      </c>
      <c r="C13" s="149">
        <v>2016</v>
      </c>
      <c r="D13" s="151">
        <v>937</v>
      </c>
      <c r="F13" s="59"/>
      <c r="G13" s="60"/>
      <c r="H13" s="61"/>
      <c r="I13" s="62"/>
      <c r="J13" s="62"/>
      <c r="K13" s="62"/>
      <c r="L13" s="62"/>
    </row>
    <row r="14" spans="1:15" s="63" customFormat="1" x14ac:dyDescent="0.25">
      <c r="B14" s="149">
        <v>3</v>
      </c>
      <c r="C14" s="149">
        <v>2016</v>
      </c>
      <c r="D14" s="151">
        <v>0</v>
      </c>
      <c r="F14" s="59"/>
      <c r="G14" s="60"/>
      <c r="H14" s="61"/>
      <c r="I14" s="62"/>
      <c r="J14" s="62"/>
      <c r="K14" s="62"/>
      <c r="L14" s="62"/>
    </row>
    <row r="15" spans="1:15" s="63" customFormat="1" x14ac:dyDescent="0.25">
      <c r="B15" s="149">
        <v>4</v>
      </c>
      <c r="C15" s="149">
        <v>2016</v>
      </c>
      <c r="D15" s="151">
        <v>934</v>
      </c>
      <c r="F15" s="59"/>
      <c r="G15" s="60"/>
      <c r="H15" s="61"/>
      <c r="I15" s="62"/>
      <c r="J15" s="62"/>
      <c r="K15" s="62"/>
      <c r="L15" s="62"/>
    </row>
    <row r="16" spans="1:15" s="63" customFormat="1" x14ac:dyDescent="0.25">
      <c r="B16" s="149">
        <v>5</v>
      </c>
      <c r="C16" s="149">
        <v>2016</v>
      </c>
      <c r="D16" s="151">
        <v>0</v>
      </c>
      <c r="F16" s="59"/>
      <c r="G16" s="60"/>
      <c r="H16" s="61"/>
      <c r="I16" s="62"/>
      <c r="J16" s="62"/>
      <c r="K16" s="62"/>
      <c r="L16" s="62"/>
    </row>
    <row r="17" spans="1:8" s="63" customFormat="1" x14ac:dyDescent="0.25">
      <c r="B17" s="152">
        <v>6</v>
      </c>
      <c r="C17" s="152">
        <v>2016</v>
      </c>
      <c r="D17" s="153">
        <v>1047</v>
      </c>
      <c r="E17" s="123"/>
      <c r="F17" s="71"/>
      <c r="G17" s="62"/>
      <c r="H17" s="62"/>
    </row>
    <row r="18" spans="1:8" x14ac:dyDescent="0.25">
      <c r="B18"/>
      <c r="C18" s="99" t="s">
        <v>18</v>
      </c>
      <c r="D18" s="74">
        <f>SUM(D6:D17)</f>
        <v>6184</v>
      </c>
      <c r="E18" s="73" t="s">
        <v>30</v>
      </c>
      <c r="F18" s="75"/>
    </row>
    <row r="19" spans="1:8" x14ac:dyDescent="0.25">
      <c r="B19"/>
      <c r="D19" s="138">
        <f>D18/365</f>
        <v>16.942465753424656</v>
      </c>
      <c r="E19" s="76" t="s">
        <v>35</v>
      </c>
    </row>
    <row r="21" spans="1:8" x14ac:dyDescent="0.25">
      <c r="A21" t="s">
        <v>54</v>
      </c>
    </row>
  </sheetData>
  <sheetProtection password="ABDF"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opLeftCell="A16" zoomScale="90" zoomScaleNormal="90" workbookViewId="0">
      <selection activeCell="A30" sqref="A30"/>
    </sheetView>
  </sheetViews>
  <sheetFormatPr baseColWidth="10" defaultColWidth="11.5703125" defaultRowHeight="15" x14ac:dyDescent="0.25"/>
  <cols>
    <col min="1" max="1" width="11.140625" style="83" customWidth="1"/>
    <col min="2" max="2" width="10.140625" style="83" customWidth="1"/>
    <col min="3" max="3" width="8.85546875" style="83" customWidth="1"/>
    <col min="4" max="4" width="8.5703125" style="83" customWidth="1"/>
    <col min="5" max="5" width="9.7109375" style="83" customWidth="1"/>
    <col min="6" max="6" width="9.140625" style="83" customWidth="1"/>
    <col min="7" max="7" width="9" style="83" customWidth="1"/>
    <col min="8" max="8" width="8.28515625" style="83" customWidth="1"/>
    <col min="9" max="9" width="9" style="83" customWidth="1"/>
    <col min="10" max="11" width="9.140625" style="83" customWidth="1"/>
    <col min="12" max="16384" width="11.5703125" style="83"/>
  </cols>
  <sheetData>
    <row r="1" spans="1:8" ht="15.75" x14ac:dyDescent="0.25">
      <c r="A1" s="82" t="s">
        <v>88</v>
      </c>
      <c r="B1" s="82"/>
      <c r="C1" s="82"/>
      <c r="D1" s="82"/>
      <c r="E1" s="82"/>
      <c r="F1" s="82"/>
      <c r="G1" s="82"/>
      <c r="H1" s="82"/>
    </row>
    <row r="2" spans="1:8" ht="15.75" x14ac:dyDescent="0.25">
      <c r="A2" s="133" t="s">
        <v>45</v>
      </c>
      <c r="B2" s="86">
        <v>42583</v>
      </c>
      <c r="C2" s="82"/>
      <c r="D2" s="82"/>
      <c r="E2" s="82"/>
      <c r="F2" s="82"/>
      <c r="G2" s="82"/>
      <c r="H2" s="82"/>
    </row>
    <row r="28" spans="1:16" x14ac:dyDescent="0.25">
      <c r="O28" s="125"/>
      <c r="P28" s="126"/>
    </row>
    <row r="29" spans="1:16" s="85" customFormat="1" ht="18" customHeight="1" x14ac:dyDescent="0.25">
      <c r="A29" s="127" t="s">
        <v>37</v>
      </c>
      <c r="B29" s="127"/>
      <c r="C29" s="128"/>
      <c r="D29" s="128"/>
      <c r="E29" s="128"/>
      <c r="F29" s="128"/>
      <c r="G29" s="128"/>
      <c r="H29" s="129"/>
      <c r="I29" s="54"/>
      <c r="J29" s="54"/>
      <c r="K29" s="54"/>
      <c r="L29" s="54"/>
      <c r="M29" s="54"/>
      <c r="N29" s="54"/>
      <c r="O29" s="54"/>
      <c r="P29" s="54"/>
    </row>
    <row r="30" spans="1:16" s="84" customFormat="1" ht="17.45" customHeight="1" x14ac:dyDescent="0.25">
      <c r="A30" s="166" t="s">
        <v>101</v>
      </c>
      <c r="B30" s="139"/>
      <c r="C30" s="139"/>
      <c r="D30" s="140"/>
      <c r="E30" s="139"/>
      <c r="F30" s="124"/>
      <c r="G30" s="166" t="s">
        <v>103</v>
      </c>
      <c r="H30" s="141"/>
      <c r="I30" s="141"/>
      <c r="J30" s="141"/>
      <c r="K30" s="141"/>
    </row>
    <row r="31" spans="1:16" s="84" customFormat="1" ht="16.149999999999999" customHeight="1" thickBot="1" x14ac:dyDescent="0.3">
      <c r="A31" s="166" t="s">
        <v>102</v>
      </c>
      <c r="B31" s="139"/>
      <c r="C31" s="139"/>
      <c r="D31" s="140"/>
      <c r="E31" s="139"/>
      <c r="F31" s="124"/>
      <c r="G31" s="167" t="s">
        <v>104</v>
      </c>
      <c r="H31" s="141"/>
      <c r="I31" s="139"/>
      <c r="J31" s="139"/>
      <c r="K31" s="140"/>
      <c r="L31" s="124"/>
      <c r="M31" s="124"/>
      <c r="N31" s="124"/>
      <c r="O31" s="124"/>
      <c r="P31" s="124"/>
    </row>
    <row r="32" spans="1:16" ht="45.75" thickBot="1" x14ac:dyDescent="0.3">
      <c r="A32" s="130" t="s">
        <v>38</v>
      </c>
      <c r="B32" s="131" t="s">
        <v>39</v>
      </c>
      <c r="C32" s="131" t="s">
        <v>40</v>
      </c>
      <c r="D32" s="131" t="s">
        <v>95</v>
      </c>
      <c r="E32" s="132" t="s">
        <v>42</v>
      </c>
      <c r="G32" s="130" t="s">
        <v>38</v>
      </c>
      <c r="H32" s="131" t="s">
        <v>39</v>
      </c>
      <c r="I32" s="131" t="s">
        <v>40</v>
      </c>
      <c r="J32" s="134" t="s">
        <v>41</v>
      </c>
      <c r="K32" s="132" t="s">
        <v>42</v>
      </c>
    </row>
    <row r="33" spans="1:11" x14ac:dyDescent="0.25">
      <c r="A33" s="154">
        <f>B33*295/1000</f>
        <v>1.4750000000000001</v>
      </c>
      <c r="B33" s="155">
        <v>5</v>
      </c>
      <c r="C33" s="156">
        <v>1.5</v>
      </c>
      <c r="D33" s="157" t="s">
        <v>87</v>
      </c>
      <c r="E33" s="158">
        <v>3.5</v>
      </c>
      <c r="G33" s="154">
        <v>1.56</v>
      </c>
      <c r="H33" s="155">
        <v>6</v>
      </c>
      <c r="I33" s="156">
        <v>1.5</v>
      </c>
      <c r="J33" s="157" t="s">
        <v>89</v>
      </c>
      <c r="K33" s="158">
        <v>2.98</v>
      </c>
    </row>
    <row r="34" spans="1:11" x14ac:dyDescent="0.25">
      <c r="A34" s="154">
        <f t="shared" ref="A34:A42" si="0">B34*295/1000</f>
        <v>2.36</v>
      </c>
      <c r="B34" s="155">
        <v>8</v>
      </c>
      <c r="C34" s="156">
        <v>2</v>
      </c>
      <c r="D34" s="157" t="s">
        <v>87</v>
      </c>
      <c r="E34" s="158">
        <v>2.9</v>
      </c>
      <c r="G34" s="154">
        <v>2.08</v>
      </c>
      <c r="H34" s="155">
        <v>8</v>
      </c>
      <c r="I34" s="156">
        <v>2</v>
      </c>
      <c r="J34" s="157" t="s">
        <v>90</v>
      </c>
      <c r="K34" s="158">
        <v>2.65</v>
      </c>
    </row>
    <row r="35" spans="1:11" x14ac:dyDescent="0.25">
      <c r="A35" s="154">
        <f t="shared" si="0"/>
        <v>2.95</v>
      </c>
      <c r="B35" s="155">
        <v>10</v>
      </c>
      <c r="C35" s="156">
        <v>2.5</v>
      </c>
      <c r="D35" s="157" t="s">
        <v>87</v>
      </c>
      <c r="E35" s="158">
        <v>2.57</v>
      </c>
      <c r="G35" s="154">
        <v>3.12</v>
      </c>
      <c r="H35" s="155">
        <v>12</v>
      </c>
      <c r="I35" s="156">
        <v>3</v>
      </c>
      <c r="J35" s="157" t="s">
        <v>91</v>
      </c>
      <c r="K35" s="158">
        <v>2.29</v>
      </c>
    </row>
    <row r="36" spans="1:11" x14ac:dyDescent="0.25">
      <c r="A36" s="154">
        <f t="shared" si="0"/>
        <v>4.13</v>
      </c>
      <c r="B36" s="155">
        <v>14</v>
      </c>
      <c r="C36" s="156">
        <v>3.8</v>
      </c>
      <c r="D36" s="157" t="s">
        <v>43</v>
      </c>
      <c r="E36" s="158">
        <v>2.35</v>
      </c>
      <c r="G36" s="154">
        <v>4.16</v>
      </c>
      <c r="H36" s="155">
        <v>16</v>
      </c>
      <c r="I36" s="156">
        <v>5</v>
      </c>
      <c r="J36" s="157" t="s">
        <v>92</v>
      </c>
      <c r="K36" s="158">
        <v>2.16</v>
      </c>
    </row>
    <row r="37" spans="1:11" x14ac:dyDescent="0.25">
      <c r="A37" s="154">
        <f t="shared" si="0"/>
        <v>5.9</v>
      </c>
      <c r="B37" s="155">
        <v>20</v>
      </c>
      <c r="C37" s="156">
        <v>5</v>
      </c>
      <c r="D37" s="157" t="s">
        <v>43</v>
      </c>
      <c r="E37" s="159">
        <v>2.16</v>
      </c>
      <c r="G37" s="154">
        <v>5.2</v>
      </c>
      <c r="H37" s="155">
        <v>20</v>
      </c>
      <c r="I37" s="156">
        <v>5</v>
      </c>
      <c r="J37" s="157" t="s">
        <v>92</v>
      </c>
      <c r="K37" s="159">
        <v>2.02</v>
      </c>
    </row>
    <row r="38" spans="1:11" x14ac:dyDescent="0.25">
      <c r="A38" s="154">
        <f t="shared" si="0"/>
        <v>7.08</v>
      </c>
      <c r="B38" s="155">
        <v>24</v>
      </c>
      <c r="C38" s="156">
        <v>6</v>
      </c>
      <c r="D38" s="157" t="s">
        <v>43</v>
      </c>
      <c r="E38" s="158">
        <v>2.09</v>
      </c>
      <c r="G38" s="154">
        <v>6.24</v>
      </c>
      <c r="H38" s="155">
        <v>24</v>
      </c>
      <c r="I38" s="156">
        <v>5</v>
      </c>
      <c r="J38" s="157" t="s">
        <v>92</v>
      </c>
      <c r="K38" s="158">
        <v>1.91</v>
      </c>
    </row>
    <row r="39" spans="1:11" x14ac:dyDescent="0.25">
      <c r="A39" s="154">
        <f t="shared" si="0"/>
        <v>8.26</v>
      </c>
      <c r="B39" s="155">
        <v>28</v>
      </c>
      <c r="C39" s="156">
        <v>7.6</v>
      </c>
      <c r="D39" s="157" t="s">
        <v>43</v>
      </c>
      <c r="E39" s="158">
        <v>2.0499999999999998</v>
      </c>
      <c r="G39" s="154">
        <v>7.02</v>
      </c>
      <c r="H39" s="155">
        <v>26.999999999999996</v>
      </c>
      <c r="I39" s="156">
        <v>6</v>
      </c>
      <c r="J39" s="157" t="s">
        <v>93</v>
      </c>
      <c r="K39" s="158">
        <v>1.87</v>
      </c>
    </row>
    <row r="40" spans="1:11" x14ac:dyDescent="0.25">
      <c r="A40" s="154">
        <f t="shared" si="0"/>
        <v>9.1449999999999996</v>
      </c>
      <c r="B40" s="155">
        <v>31</v>
      </c>
      <c r="C40" s="156">
        <v>7.6</v>
      </c>
      <c r="D40" s="157" t="s">
        <v>43</v>
      </c>
      <c r="E40" s="159">
        <v>2.0099999999999998</v>
      </c>
      <c r="G40" s="154">
        <v>8.32</v>
      </c>
      <c r="H40" s="155">
        <v>32</v>
      </c>
      <c r="I40" s="156">
        <v>10</v>
      </c>
      <c r="J40" s="157" t="s">
        <v>94</v>
      </c>
      <c r="K40" s="159">
        <v>1.83</v>
      </c>
    </row>
    <row r="41" spans="1:11" ht="15" customHeight="1" x14ac:dyDescent="0.25">
      <c r="A41" s="154">
        <f t="shared" si="0"/>
        <v>10.324999999999999</v>
      </c>
      <c r="B41" s="155">
        <v>35</v>
      </c>
      <c r="C41" s="156">
        <v>8.1999999999999993</v>
      </c>
      <c r="D41" s="157" t="s">
        <v>43</v>
      </c>
      <c r="E41" s="159">
        <v>1.97</v>
      </c>
      <c r="G41" s="154">
        <v>9.36</v>
      </c>
      <c r="H41" s="155">
        <v>36</v>
      </c>
      <c r="I41" s="156">
        <v>10</v>
      </c>
      <c r="J41" s="157" t="s">
        <v>94</v>
      </c>
      <c r="K41" s="159">
        <v>1.8</v>
      </c>
    </row>
    <row r="42" spans="1:11" ht="15" customHeight="1" thickBot="1" x14ac:dyDescent="0.3">
      <c r="A42" s="160">
        <f t="shared" si="0"/>
        <v>11.505000000000001</v>
      </c>
      <c r="B42" s="161">
        <v>39</v>
      </c>
      <c r="C42" s="162">
        <f t="shared" ref="C42" si="1">ROUND(A42/1.15,1)</f>
        <v>10</v>
      </c>
      <c r="D42" s="163" t="s">
        <v>43</v>
      </c>
      <c r="E42" s="164">
        <v>1.9</v>
      </c>
      <c r="G42" s="160">
        <v>10.4</v>
      </c>
      <c r="H42" s="165">
        <v>40</v>
      </c>
      <c r="I42" s="162">
        <v>10</v>
      </c>
      <c r="J42" s="163" t="s">
        <v>94</v>
      </c>
      <c r="K42" s="164">
        <v>1.76</v>
      </c>
    </row>
    <row r="43" spans="1:11" ht="15" customHeight="1" x14ac:dyDescent="0.25">
      <c r="B43" s="94"/>
      <c r="C43" s="94"/>
      <c r="D43" s="94"/>
      <c r="E43" s="94"/>
      <c r="F43" s="94"/>
      <c r="G43" s="94"/>
      <c r="H43" s="94"/>
    </row>
    <row r="45" spans="1:11" x14ac:dyDescent="0.25">
      <c r="A45" s="135" t="s">
        <v>97</v>
      </c>
    </row>
  </sheetData>
  <sheetProtection password="ABDF" sheet="1" objects="1" scenarios="1" select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23"/>
  <sheetViews>
    <sheetView zoomScale="90" zoomScaleNormal="90" workbookViewId="0">
      <selection activeCell="J9" sqref="J9:J10"/>
    </sheetView>
  </sheetViews>
  <sheetFormatPr baseColWidth="10" defaultRowHeight="15" x14ac:dyDescent="0.25"/>
  <cols>
    <col min="1" max="1" width="38" customWidth="1"/>
    <col min="2" max="2" width="12" customWidth="1"/>
    <col min="3" max="3" width="12.5703125" customWidth="1"/>
    <col min="4" max="32" width="11.85546875" customWidth="1"/>
  </cols>
  <sheetData>
    <row r="2" spans="1:32" s="5" customFormat="1" ht="15.75" x14ac:dyDescent="0.25">
      <c r="A2" s="92" t="s">
        <v>20</v>
      </c>
      <c r="B2" s="44"/>
    </row>
    <row r="3" spans="1:32" s="41" customFormat="1" ht="13.9" customHeight="1" x14ac:dyDescent="0.25">
      <c r="A3" s="88" t="s">
        <v>69</v>
      </c>
      <c r="B3" s="42" t="s">
        <v>0</v>
      </c>
      <c r="C3" s="43">
        <v>1</v>
      </c>
      <c r="D3" s="43">
        <v>2</v>
      </c>
      <c r="E3" s="43">
        <v>3</v>
      </c>
      <c r="F3" s="43">
        <v>4</v>
      </c>
      <c r="G3" s="43">
        <v>5</v>
      </c>
      <c r="H3" s="43">
        <v>6</v>
      </c>
      <c r="I3" s="43">
        <v>7</v>
      </c>
      <c r="J3" s="43">
        <v>8</v>
      </c>
      <c r="K3" s="43">
        <v>9</v>
      </c>
      <c r="L3" s="43">
        <v>10</v>
      </c>
      <c r="M3" s="43">
        <v>11</v>
      </c>
      <c r="N3" s="43">
        <v>12</v>
      </c>
      <c r="O3" s="43">
        <v>13</v>
      </c>
      <c r="P3" s="43">
        <v>14</v>
      </c>
      <c r="Q3" s="43">
        <v>15</v>
      </c>
      <c r="R3" s="43">
        <v>16</v>
      </c>
      <c r="S3" s="43">
        <v>17</v>
      </c>
      <c r="T3" s="43">
        <v>18</v>
      </c>
      <c r="U3" s="43">
        <v>19</v>
      </c>
      <c r="V3" s="43">
        <v>20</v>
      </c>
      <c r="W3" s="43">
        <v>21</v>
      </c>
      <c r="X3" s="43">
        <v>22</v>
      </c>
      <c r="Y3" s="43">
        <v>23</v>
      </c>
      <c r="Z3" s="43">
        <v>24</v>
      </c>
      <c r="AA3" s="43">
        <v>25</v>
      </c>
      <c r="AB3" s="43">
        <v>26</v>
      </c>
      <c r="AC3" s="43">
        <v>27</v>
      </c>
      <c r="AD3" s="43">
        <v>28</v>
      </c>
      <c r="AE3" s="43">
        <v>29</v>
      </c>
      <c r="AF3" s="43">
        <v>30</v>
      </c>
    </row>
    <row r="4" spans="1:32" s="9" customFormat="1" ht="14.45" customHeight="1" x14ac:dyDescent="0.2">
      <c r="A4" s="89" t="str">
        <f>Resumen!A7</f>
        <v>Costo Tarifa eléctrica DAC</v>
      </c>
      <c r="B4" s="8" t="s">
        <v>70</v>
      </c>
      <c r="C4" s="8">
        <f>Resumen!C7*1.16</f>
        <v>4.2919999999999998</v>
      </c>
      <c r="D4" s="8">
        <f>C4*(1+Resumen!$C$10)</f>
        <v>4.5065999999999997</v>
      </c>
      <c r="E4" s="8">
        <f>D4*(1+Resumen!$C$10)</f>
        <v>4.7319300000000002</v>
      </c>
      <c r="F4" s="8">
        <f>E4*(1+Resumen!$C$10)</f>
        <v>4.9685265000000003</v>
      </c>
      <c r="G4" s="8">
        <f>F4*(1+Resumen!$C$10)</f>
        <v>5.2169528250000008</v>
      </c>
      <c r="H4" s="8">
        <f>G4*(1+Resumen!$C$10)</f>
        <v>5.4778004662500015</v>
      </c>
      <c r="I4" s="8">
        <f>H4*(1+Resumen!$C$10)</f>
        <v>5.7516904895625016</v>
      </c>
      <c r="J4" s="8">
        <f>I4*(1+Resumen!$C$10)</f>
        <v>6.0392750140406273</v>
      </c>
      <c r="K4" s="8">
        <f>J4*(1+Resumen!$C$10)</f>
        <v>6.3412387647426591</v>
      </c>
      <c r="L4" s="8">
        <f>K4*(1+Resumen!$C$10)</f>
        <v>6.6583007029797923</v>
      </c>
      <c r="M4" s="8">
        <f>L4*(1+Resumen!$C$10)</f>
        <v>6.9912157381287825</v>
      </c>
      <c r="N4" s="8">
        <f>M4*(1+Resumen!$C$10)</f>
        <v>7.3407765250352215</v>
      </c>
      <c r="O4" s="8">
        <f>N4*(1+Resumen!$C$10)</f>
        <v>7.7078153512869827</v>
      </c>
      <c r="P4" s="8">
        <f>O4*(1+Resumen!$C$10)</f>
        <v>8.0932061188513327</v>
      </c>
      <c r="Q4" s="8">
        <f>P4*(1+Resumen!$C$10)</f>
        <v>8.4978664247938998</v>
      </c>
      <c r="R4" s="8">
        <f>Q4*(1+Resumen!$C$10)</f>
        <v>8.922759746033595</v>
      </c>
      <c r="S4" s="8">
        <f>R4*(1+Resumen!$C$10)</f>
        <v>9.3688977333352756</v>
      </c>
      <c r="T4" s="8">
        <f>S4*(1+Resumen!$C$10)</f>
        <v>9.8373426200020404</v>
      </c>
      <c r="U4" s="8">
        <f>T4*(1+Resumen!$C$10)</f>
        <v>10.329209751002143</v>
      </c>
      <c r="V4" s="8">
        <f>U4*(1+Resumen!$C$10)</f>
        <v>10.84567023855225</v>
      </c>
      <c r="W4" s="8">
        <f>V4*(1+Resumen!$C$10)</f>
        <v>11.387953750479863</v>
      </c>
      <c r="X4" s="8">
        <f>W4*(1+Resumen!$C$10)</f>
        <v>11.957351438003856</v>
      </c>
      <c r="Y4" s="8">
        <f>X4*(1+Resumen!$C$10)</f>
        <v>12.55521900990405</v>
      </c>
      <c r="Z4" s="8">
        <f>Y4*(1+Resumen!$C$10)</f>
        <v>13.182979960399253</v>
      </c>
      <c r="AA4" s="8">
        <f>Z4*(1+Resumen!$C$10)</f>
        <v>13.842128958419217</v>
      </c>
      <c r="AB4" s="8">
        <f>AA4*(1+Resumen!$C$10)</f>
        <v>14.534235406340178</v>
      </c>
      <c r="AC4" s="8">
        <f>AB4*(1+Resumen!$C$10)</f>
        <v>15.260947176657188</v>
      </c>
      <c r="AD4" s="8">
        <f>AC4*(1+Resumen!$C$10)</f>
        <v>16.023994535490047</v>
      </c>
      <c r="AE4" s="8">
        <f>AD4*(1+Resumen!$C$10)</f>
        <v>16.825194262264549</v>
      </c>
      <c r="AF4" s="8">
        <f>AE4*(1+Resumen!$C$10)</f>
        <v>17.666453975377777</v>
      </c>
    </row>
    <row r="5" spans="1:32" s="13" customFormat="1" ht="14.45" customHeight="1" x14ac:dyDescent="0.2">
      <c r="A5" s="93" t="s">
        <v>73</v>
      </c>
      <c r="B5" s="39" t="s">
        <v>60</v>
      </c>
      <c r="C5" s="40">
        <f>-C4*Resumen!$C$4</f>
        <v>-26541.727999999999</v>
      </c>
      <c r="D5" s="40">
        <f>-D4*Resumen!$C$4</f>
        <v>-27868.814399999999</v>
      </c>
      <c r="E5" s="40">
        <f>-E4*Resumen!$C$4</f>
        <v>-29262.255120000002</v>
      </c>
      <c r="F5" s="40">
        <f>-F4*Resumen!$C$4</f>
        <v>-30725.367876</v>
      </c>
      <c r="G5" s="40">
        <f>-G4*Resumen!$C$4</f>
        <v>-32261.636269800005</v>
      </c>
      <c r="H5" s="40">
        <f>-H4*Resumen!$C$4</f>
        <v>-33874.718083290012</v>
      </c>
      <c r="I5" s="40">
        <f>-I4*Resumen!$C$4</f>
        <v>-35568.453987454508</v>
      </c>
      <c r="J5" s="40">
        <f>-J4*Resumen!$C$4</f>
        <v>-37346.876686827236</v>
      </c>
      <c r="K5" s="40">
        <f>-K4*Resumen!$C$4</f>
        <v>-39214.220521168601</v>
      </c>
      <c r="L5" s="40">
        <f>-L4*Resumen!$C$4</f>
        <v>-41174.931547227032</v>
      </c>
      <c r="M5" s="40">
        <f>-M4*Resumen!$C$4</f>
        <v>-43233.67812458839</v>
      </c>
      <c r="N5" s="40">
        <f>-N4*Resumen!$C$4</f>
        <v>-45395.362030817807</v>
      </c>
      <c r="O5" s="40">
        <f>-O4*Resumen!$C$4</f>
        <v>-47665.130132358703</v>
      </c>
      <c r="P5" s="40">
        <f>-P4*Resumen!$C$4</f>
        <v>-50048.386638976641</v>
      </c>
      <c r="Q5" s="40">
        <f>-Q4*Resumen!$C$4</f>
        <v>-52550.805970925474</v>
      </c>
      <c r="R5" s="40">
        <f>-R4*Resumen!$C$4</f>
        <v>-55178.346269471753</v>
      </c>
      <c r="S5" s="40">
        <f>-S4*Resumen!$C$4</f>
        <v>-57937.263582945343</v>
      </c>
      <c r="T5" s="40">
        <f>-T4*Resumen!$C$4</f>
        <v>-60834.126762092616</v>
      </c>
      <c r="U5" s="40">
        <f>-U4*Resumen!$C$4</f>
        <v>-63875.833100197247</v>
      </c>
      <c r="V5" s="40">
        <f>-V4*Resumen!$C$4</f>
        <v>-67069.624755207115</v>
      </c>
      <c r="W5" s="40">
        <f>-W4*Resumen!$C$4</f>
        <v>-70423.105992967467</v>
      </c>
      <c r="X5" s="40">
        <f>-X4*Resumen!$C$4</f>
        <v>-73944.261292615847</v>
      </c>
      <c r="Y5" s="40">
        <f>-Y4*Resumen!$C$4</f>
        <v>-77641.47435724664</v>
      </c>
      <c r="Z5" s="40">
        <f>-Z4*Resumen!$C$4</f>
        <v>-81523.548075108978</v>
      </c>
      <c r="AA5" s="40">
        <f>-AA4*Resumen!$C$4</f>
        <v>-85599.725478864435</v>
      </c>
      <c r="AB5" s="40">
        <f>-AB4*Resumen!$C$4</f>
        <v>-89879.711752807663</v>
      </c>
      <c r="AC5" s="40">
        <f>-AC4*Resumen!$C$4</f>
        <v>-94373.697340448052</v>
      </c>
      <c r="AD5" s="40">
        <f>-AD4*Resumen!$C$4</f>
        <v>-99092.382207470451</v>
      </c>
      <c r="AE5" s="40">
        <f>-AE4*Resumen!$C$4</f>
        <v>-104047.00131784397</v>
      </c>
      <c r="AF5" s="40">
        <f>-AF4*Resumen!$C$4</f>
        <v>-109249.35138373618</v>
      </c>
    </row>
    <row r="6" spans="1:32" s="9" customFormat="1" ht="12.95" customHeight="1" x14ac:dyDescent="0.2">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s="41" customFormat="1" ht="13.9" customHeight="1" x14ac:dyDescent="0.25">
      <c r="A7" s="88" t="s">
        <v>33</v>
      </c>
      <c r="B7" s="42"/>
      <c r="C7" s="43">
        <v>1</v>
      </c>
      <c r="D7" s="43">
        <v>2</v>
      </c>
      <c r="E7" s="43">
        <v>3</v>
      </c>
      <c r="F7" s="43">
        <v>4</v>
      </c>
      <c r="G7" s="43">
        <v>5</v>
      </c>
      <c r="H7" s="43">
        <v>6</v>
      </c>
      <c r="I7" s="43">
        <v>7</v>
      </c>
      <c r="J7" s="43">
        <v>8</v>
      </c>
      <c r="K7" s="43">
        <v>9</v>
      </c>
      <c r="L7" s="43">
        <v>10</v>
      </c>
      <c r="M7" s="43">
        <v>11</v>
      </c>
      <c r="N7" s="43">
        <v>12</v>
      </c>
      <c r="O7" s="43">
        <v>13</v>
      </c>
      <c r="P7" s="43">
        <v>14</v>
      </c>
      <c r="Q7" s="43">
        <v>15</v>
      </c>
      <c r="R7" s="43">
        <v>16</v>
      </c>
      <c r="S7" s="43">
        <v>17</v>
      </c>
      <c r="T7" s="43">
        <v>18</v>
      </c>
      <c r="U7" s="43">
        <v>19</v>
      </c>
      <c r="V7" s="43">
        <v>20</v>
      </c>
      <c r="W7" s="43">
        <v>21</v>
      </c>
      <c r="X7" s="43">
        <v>22</v>
      </c>
      <c r="Y7" s="43">
        <v>23</v>
      </c>
      <c r="Z7" s="43">
        <v>24</v>
      </c>
      <c r="AA7" s="43">
        <v>25</v>
      </c>
      <c r="AB7" s="43">
        <v>26</v>
      </c>
      <c r="AC7" s="43">
        <v>27</v>
      </c>
      <c r="AD7" s="43">
        <v>28</v>
      </c>
      <c r="AE7" s="43">
        <v>29</v>
      </c>
      <c r="AF7" s="43">
        <v>30</v>
      </c>
    </row>
    <row r="8" spans="1:32" s="12" customFormat="1" ht="14.45" customHeight="1" x14ac:dyDescent="0.2">
      <c r="A8" s="89" t="s">
        <v>75</v>
      </c>
      <c r="B8" s="6" t="s">
        <v>60</v>
      </c>
      <c r="C8" s="13">
        <f>-Resumen!C17*Resumen!C9</f>
        <v>-166266.58191780827</v>
      </c>
      <c r="D8" s="13"/>
      <c r="E8" s="13"/>
      <c r="F8" s="13"/>
      <c r="G8" s="13"/>
      <c r="H8" s="13"/>
      <c r="I8" s="13"/>
      <c r="J8" s="13"/>
      <c r="K8" s="13"/>
      <c r="L8" s="13"/>
      <c r="M8" s="13"/>
      <c r="N8" s="13"/>
      <c r="O8" s="13"/>
      <c r="P8" s="13"/>
      <c r="Q8" s="13">
        <f>0.2*C8</f>
        <v>-33253.316383561658</v>
      </c>
      <c r="R8" s="13"/>
      <c r="S8" s="13"/>
      <c r="T8" s="13"/>
      <c r="U8" s="13"/>
      <c r="V8" s="13"/>
      <c r="W8" s="13"/>
      <c r="X8" s="13"/>
      <c r="Y8" s="13"/>
      <c r="Z8" s="13"/>
      <c r="AA8" s="13"/>
      <c r="AB8" s="13"/>
      <c r="AC8" s="13"/>
      <c r="AD8" s="13"/>
      <c r="AE8" s="13"/>
      <c r="AF8" s="13"/>
    </row>
    <row r="9" spans="1:32" s="79" customFormat="1" ht="14.45" customHeight="1" x14ac:dyDescent="0.2">
      <c r="A9" s="90" t="s">
        <v>1</v>
      </c>
      <c r="B9" s="77" t="s">
        <v>3</v>
      </c>
      <c r="C9" s="78">
        <f>Resumen!C18</f>
        <v>5194.5600000000004</v>
      </c>
      <c r="D9" s="78">
        <f>C9*(1+Resumen!$C$11)</f>
        <v>5173.7817600000008</v>
      </c>
      <c r="E9" s="78">
        <f>D9*(1+Resumen!$C$11)</f>
        <v>5153.0866329600003</v>
      </c>
      <c r="F9" s="78">
        <f>E9*(1+Resumen!$C$11)</f>
        <v>5132.4742864281607</v>
      </c>
      <c r="G9" s="78">
        <f>F9*(1+Resumen!$C$11)</f>
        <v>5111.9443892824484</v>
      </c>
      <c r="H9" s="78">
        <f>G9*(1+Resumen!$C$11)</f>
        <v>5091.4966117253189</v>
      </c>
      <c r="I9" s="78">
        <f>H9*(1+Resumen!$C$11)</f>
        <v>5071.1306252784179</v>
      </c>
      <c r="J9" s="78">
        <f>I9*(1+Resumen!$C$11)</f>
        <v>5050.8461027773046</v>
      </c>
      <c r="K9" s="78">
        <f>J9*(1+Resumen!$C$11)</f>
        <v>5030.6427183661954</v>
      </c>
      <c r="L9" s="78">
        <f>K9*(1+Resumen!$C$11)</f>
        <v>5010.5201474927308</v>
      </c>
      <c r="M9" s="78">
        <f>L9*(1+Resumen!$C$11)</f>
        <v>4990.4780669027596</v>
      </c>
      <c r="N9" s="78">
        <f>M9*(1+Resumen!$C$11)</f>
        <v>4970.5161546351483</v>
      </c>
      <c r="O9" s="78">
        <f>N9*(1+Resumen!$C$11)</f>
        <v>4950.6340900166078</v>
      </c>
      <c r="P9" s="78">
        <f>O9*(1+Resumen!$C$11)</f>
        <v>4930.8315536565415</v>
      </c>
      <c r="Q9" s="78">
        <f>P9*(1+Resumen!$C$11)</f>
        <v>4911.108227441915</v>
      </c>
      <c r="R9" s="78">
        <f>Q9*(1+Resumen!$C$11)</f>
        <v>4891.4637945321474</v>
      </c>
      <c r="S9" s="78">
        <f>R9*(1+Resumen!$C$11)</f>
        <v>4871.8979393540185</v>
      </c>
      <c r="T9" s="78">
        <f>S9*(1+Resumen!$C$11)</f>
        <v>4852.4103475966022</v>
      </c>
      <c r="U9" s="78">
        <f>T9*(1+Resumen!$C$11)</f>
        <v>4833.0007062062159</v>
      </c>
      <c r="V9" s="78">
        <f>U9*(1+Resumen!$C$11)</f>
        <v>4813.6687033813914</v>
      </c>
      <c r="W9" s="78">
        <f>V9*(1+Resumen!$C$11)</f>
        <v>4794.4140285678659</v>
      </c>
      <c r="X9" s="78">
        <f>W9*(1+Resumen!$C$11)</f>
        <v>4775.2363724535944</v>
      </c>
      <c r="Y9" s="78">
        <f>X9*(1+Resumen!$C$11)</f>
        <v>4756.1354269637804</v>
      </c>
      <c r="Z9" s="78">
        <f>Y9*(1+Resumen!$C$11)</f>
        <v>4737.1108852559255</v>
      </c>
      <c r="AA9" s="78">
        <f>Z9*(1+Resumen!$C$11)</f>
        <v>4718.1624417149014</v>
      </c>
      <c r="AB9" s="78">
        <f>AA9*(1+Resumen!$C$11)</f>
        <v>4699.289791948042</v>
      </c>
      <c r="AC9" s="78">
        <f>AB9*(1+Resumen!$C$11)</f>
        <v>4680.4926327802496</v>
      </c>
      <c r="AD9" s="78">
        <f>AC9*(1+Resumen!$C$11)</f>
        <v>4661.7706622491287</v>
      </c>
      <c r="AE9" s="78">
        <f>AD9*(1+Resumen!$C$11)</f>
        <v>4643.123579600132</v>
      </c>
      <c r="AF9" s="78">
        <f>AE9*(1+Resumen!$C$11)</f>
        <v>4624.5510852817315</v>
      </c>
    </row>
    <row r="10" spans="1:32" s="79" customFormat="1" ht="14.45" customHeight="1" x14ac:dyDescent="0.2">
      <c r="A10" s="90" t="s">
        <v>71</v>
      </c>
      <c r="B10" s="77" t="s">
        <v>3</v>
      </c>
      <c r="C10" s="78">
        <f>Resumen!$C$4-C9</f>
        <v>989.4399999999996</v>
      </c>
      <c r="D10" s="78">
        <f>Resumen!$C$4-D9</f>
        <v>1010.2182399999992</v>
      </c>
      <c r="E10" s="78">
        <f>Resumen!$C$4-E9</f>
        <v>1030.9133670399997</v>
      </c>
      <c r="F10" s="78">
        <f>Resumen!$C$4-F9</f>
        <v>1051.5257135718393</v>
      </c>
      <c r="G10" s="78">
        <f>Resumen!$C$4-G9</f>
        <v>1072.0556107175516</v>
      </c>
      <c r="H10" s="78">
        <f>Resumen!$C$4-H9</f>
        <v>1092.5033882746811</v>
      </c>
      <c r="I10" s="78">
        <f>Resumen!$C$4-I9</f>
        <v>1112.8693747215821</v>
      </c>
      <c r="J10" s="78">
        <f>Resumen!$C$4-J9</f>
        <v>1133.1538972226954</v>
      </c>
      <c r="K10" s="78">
        <f>Resumen!$C$4-K9</f>
        <v>1153.3572816338046</v>
      </c>
      <c r="L10" s="78">
        <f>Resumen!$C$4-L9</f>
        <v>1173.4798525072692</v>
      </c>
      <c r="M10" s="78">
        <f>Resumen!$C$4-M9</f>
        <v>1193.5219330972404</v>
      </c>
      <c r="N10" s="78">
        <f>Resumen!$C$4-N9</f>
        <v>1213.4838453648517</v>
      </c>
      <c r="O10" s="78">
        <f>Resumen!$C$4-O9</f>
        <v>1233.3659099833922</v>
      </c>
      <c r="P10" s="78">
        <f>Resumen!$C$4-P9</f>
        <v>1253.1684463434585</v>
      </c>
      <c r="Q10" s="78">
        <f>Resumen!$C$4-Q9</f>
        <v>1272.891772558085</v>
      </c>
      <c r="R10" s="78">
        <f>Resumen!$C$4-R9</f>
        <v>1292.5362054678526</v>
      </c>
      <c r="S10" s="78">
        <f>Resumen!$C$4-S9</f>
        <v>1312.1020606459815</v>
      </c>
      <c r="T10" s="78">
        <f>Resumen!$C$4-T9</f>
        <v>1331.5896524033978</v>
      </c>
      <c r="U10" s="78">
        <f>Resumen!$C$4-U9</f>
        <v>1350.9992937937841</v>
      </c>
      <c r="V10" s="78">
        <f>Resumen!$C$4-V9</f>
        <v>1370.3312966186086</v>
      </c>
      <c r="W10" s="78">
        <f>Resumen!$C$4-W9</f>
        <v>1389.5859714321341</v>
      </c>
      <c r="X10" s="78">
        <f>Resumen!$C$4-X9</f>
        <v>1408.7636275464056</v>
      </c>
      <c r="Y10" s="78">
        <f>Resumen!$C$4-Y9</f>
        <v>1427.8645730362196</v>
      </c>
      <c r="Z10" s="78">
        <f>Resumen!$C$4-Z9</f>
        <v>1446.8891147440745</v>
      </c>
      <c r="AA10" s="78">
        <f>Resumen!$C$4-AA9</f>
        <v>1465.8375582850986</v>
      </c>
      <c r="AB10" s="78">
        <f>Resumen!$C$4-AB9</f>
        <v>1484.710208051958</v>
      </c>
      <c r="AC10" s="78">
        <f>Resumen!$C$4-AC9</f>
        <v>1503.5073672197504</v>
      </c>
      <c r="AD10" s="78">
        <f>Resumen!$C$4-AD9</f>
        <v>1522.2293377508713</v>
      </c>
      <c r="AE10" s="78">
        <f>Resumen!$C$4-AE9</f>
        <v>1540.876420399868</v>
      </c>
      <c r="AF10" s="78">
        <f>Resumen!$C$4-AF9</f>
        <v>1559.4489147182685</v>
      </c>
    </row>
    <row r="11" spans="1:32" s="11" customFormat="1" ht="14.45" customHeight="1" x14ac:dyDescent="0.2">
      <c r="A11" s="89" t="s">
        <v>72</v>
      </c>
      <c r="B11" s="10" t="s">
        <v>60</v>
      </c>
      <c r="C11" s="13">
        <f t="shared" ref="C11:AF11" si="0">-C10*C19*1.16</f>
        <v>-3168.709304319998</v>
      </c>
      <c r="D11" s="13">
        <f t="shared" si="0"/>
        <v>-3397.014809696253</v>
      </c>
      <c r="E11" s="13">
        <f t="shared" si="0"/>
        <v>-3639.9356381806629</v>
      </c>
      <c r="F11" s="13">
        <f t="shared" si="0"/>
        <v>-3898.3491181196723</v>
      </c>
      <c r="G11" s="13">
        <f t="shared" si="0"/>
        <v>-4173.1831568254047</v>
      </c>
      <c r="H11" s="13">
        <f t="shared" si="0"/>
        <v>-4465.419076958653</v>
      </c>
      <c r="I11" s="13">
        <f t="shared" si="0"/>
        <v>-4776.0946088115361</v>
      </c>
      <c r="J11" s="13">
        <f t="shared" si="0"/>
        <v>-5106.307046929689</v>
      </c>
      <c r="K11" s="13">
        <f t="shared" si="0"/>
        <v>-5457.2165799653849</v>
      </c>
      <c r="L11" s="13">
        <f t="shared" si="0"/>
        <v>-5830.0498031284296</v>
      </c>
      <c r="M11" s="13">
        <f t="shared" si="0"/>
        <v>-6226.1034231023777</v>
      </c>
      <c r="N11" s="13">
        <f t="shared" si="0"/>
        <v>-6646.7481658206643</v>
      </c>
      <c r="O11" s="13">
        <f t="shared" si="0"/>
        <v>-7093.4328980524569</v>
      </c>
      <c r="P11" s="13">
        <f t="shared" si="0"/>
        <v>-7567.6889743323263</v>
      </c>
      <c r="Q11" s="13">
        <f t="shared" si="0"/>
        <v>-8071.1348213832689</v>
      </c>
      <c r="R11" s="13">
        <f t="shared" si="0"/>
        <v>-8605.4807728304677</v>
      </c>
      <c r="S11" s="13">
        <f t="shared" si="0"/>
        <v>-9172.5341676853441</v>
      </c>
      <c r="T11" s="13">
        <f t="shared" si="0"/>
        <v>-9774.2047267975358</v>
      </c>
      <c r="U11" s="13">
        <f t="shared" si="0"/>
        <v>-10412.510222228673</v>
      </c>
      <c r="V11" s="13">
        <f t="shared" si="0"/>
        <v>-11089.582455297745</v>
      </c>
      <c r="W11" s="13">
        <f t="shared" si="0"/>
        <v>-11807.673559885932</v>
      </c>
      <c r="X11" s="13">
        <f t="shared" si="0"/>
        <v>-12569.162648471038</v>
      </c>
      <c r="Y11" s="13">
        <f t="shared" si="0"/>
        <v>-13376.562819290451</v>
      </c>
      <c r="Z11" s="13">
        <f t="shared" si="0"/>
        <v>-14232.528544009372</v>
      </c>
      <c r="AA11" s="13">
        <f t="shared" si="0"/>
        <v>-15139.863456300191</v>
      </c>
      <c r="AB11" s="13">
        <f t="shared" si="0"/>
        <v>-16101.528562822685</v>
      </c>
      <c r="AC11" s="13">
        <f t="shared" si="0"/>
        <v>-17120.650899235112</v>
      </c>
      <c r="AD11" s="13">
        <f t="shared" si="0"/>
        <v>-18200.532655066982</v>
      </c>
      <c r="AE11" s="13">
        <f t="shared" si="0"/>
        <v>-19344.660792548297</v>
      </c>
      <c r="AF11" s="13">
        <f t="shared" si="0"/>
        <v>-20556.717185820216</v>
      </c>
    </row>
    <row r="12" spans="1:32" s="12" customFormat="1" ht="14.45" customHeight="1" x14ac:dyDescent="0.2">
      <c r="A12" s="89" t="s">
        <v>6</v>
      </c>
      <c r="B12" s="6" t="s">
        <v>60</v>
      </c>
      <c r="C12" s="110">
        <f>-Resumen!C31</f>
        <v>-1000</v>
      </c>
      <c r="D12" s="13">
        <f>C12*(1+Resumen!$C$10)</f>
        <v>-1050</v>
      </c>
      <c r="E12" s="13">
        <f>D12*(1+Resumen!$C$10)</f>
        <v>-1102.5</v>
      </c>
      <c r="F12" s="13">
        <f>E12*(1+Resumen!$C$10)</f>
        <v>-1157.625</v>
      </c>
      <c r="G12" s="13">
        <f>F12*(1+Resumen!$C$10)</f>
        <v>-1215.5062500000001</v>
      </c>
      <c r="H12" s="13">
        <f>G12*(1+Resumen!$C$10)</f>
        <v>-1276.2815625000003</v>
      </c>
      <c r="I12" s="13">
        <f>H12*(1+Resumen!$C$10)</f>
        <v>-1340.0956406250004</v>
      </c>
      <c r="J12" s="13">
        <f>I12*(1+Resumen!$C$10)</f>
        <v>-1407.1004226562504</v>
      </c>
      <c r="K12" s="13">
        <f>J12*(1+Resumen!$C$10)</f>
        <v>-1477.4554437890631</v>
      </c>
      <c r="L12" s="13">
        <f>K12*(1+Resumen!$C$10)</f>
        <v>-1551.3282159785163</v>
      </c>
      <c r="M12" s="13">
        <f>L12*(1+Resumen!$C$10)</f>
        <v>-1628.8946267774422</v>
      </c>
      <c r="N12" s="13">
        <f>M12*(1+Resumen!$C$10)</f>
        <v>-1710.3393581163143</v>
      </c>
      <c r="O12" s="13">
        <f>N12*(1+Resumen!$C$10)</f>
        <v>-1795.8563260221301</v>
      </c>
      <c r="P12" s="13">
        <f>O12*(1+Resumen!$C$10)</f>
        <v>-1885.6491423232367</v>
      </c>
      <c r="Q12" s="13">
        <f>P12*(1+Resumen!$C$10)</f>
        <v>-1979.9315994393985</v>
      </c>
      <c r="R12" s="13">
        <f>Q12*(1+Resumen!$C$10)</f>
        <v>-2078.9281794113685</v>
      </c>
      <c r="S12" s="13">
        <f>R12*(1+Resumen!$C$10)</f>
        <v>-2182.874588381937</v>
      </c>
      <c r="T12" s="13">
        <f>S12*(1+Resumen!$C$10)</f>
        <v>-2292.0183178010338</v>
      </c>
      <c r="U12" s="13">
        <f>T12*(1+Resumen!$C$10)</f>
        <v>-2406.6192336910858</v>
      </c>
      <c r="V12" s="13">
        <f>U12*(1+Resumen!$C$10)</f>
        <v>-2526.9501953756403</v>
      </c>
      <c r="W12" s="13">
        <f>V12*(1+Resumen!$C$10)</f>
        <v>-2653.2977051444223</v>
      </c>
      <c r="X12" s="13">
        <f>W12*(1+Resumen!$C$10)</f>
        <v>-2785.9625904016434</v>
      </c>
      <c r="Y12" s="13">
        <f>X12*(1+Resumen!$C$10)</f>
        <v>-2925.2607199217259</v>
      </c>
      <c r="Z12" s="13">
        <f>Y12*(1+Resumen!$C$10)</f>
        <v>-3071.5237559178122</v>
      </c>
      <c r="AA12" s="13">
        <f>Z12*(1+Resumen!$C$10)</f>
        <v>-3225.0999437137029</v>
      </c>
      <c r="AB12" s="13">
        <f>AA12*(1+Resumen!$C$10)</f>
        <v>-3386.3549408993881</v>
      </c>
      <c r="AC12" s="13">
        <f>AB12*(1+Resumen!$C$10)</f>
        <v>-3555.6726879443577</v>
      </c>
      <c r="AD12" s="13">
        <f>AC12*(1+Resumen!$C$10)</f>
        <v>-3733.4563223415757</v>
      </c>
      <c r="AE12" s="13">
        <f>AD12*(1+Resumen!$C$10)</f>
        <v>-3920.1291384586548</v>
      </c>
      <c r="AF12" s="13">
        <f>AE12*(1+Resumen!$C$10)</f>
        <v>-4116.1355953815873</v>
      </c>
    </row>
    <row r="13" spans="1:32" s="12" customFormat="1" ht="14.45" customHeight="1" x14ac:dyDescent="0.2">
      <c r="A13" s="89"/>
      <c r="B13" s="6"/>
      <c r="C13" s="110"/>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row>
    <row r="14" spans="1:32" s="41" customFormat="1" ht="13.9" customHeight="1" x14ac:dyDescent="0.25">
      <c r="A14" s="88" t="s">
        <v>74</v>
      </c>
      <c r="B14" s="42"/>
      <c r="C14" s="43">
        <v>1</v>
      </c>
      <c r="D14" s="43">
        <v>2</v>
      </c>
      <c r="E14" s="43">
        <v>3</v>
      </c>
      <c r="F14" s="43">
        <v>4</v>
      </c>
      <c r="G14" s="43">
        <v>5</v>
      </c>
      <c r="H14" s="43">
        <v>6</v>
      </c>
      <c r="I14" s="43">
        <v>7</v>
      </c>
      <c r="J14" s="43">
        <v>8</v>
      </c>
      <c r="K14" s="43">
        <v>9</v>
      </c>
      <c r="L14" s="43">
        <v>10</v>
      </c>
      <c r="M14" s="43">
        <v>11</v>
      </c>
      <c r="N14" s="43">
        <v>12</v>
      </c>
      <c r="O14" s="43">
        <v>13</v>
      </c>
      <c r="P14" s="43">
        <v>14</v>
      </c>
      <c r="Q14" s="43">
        <v>15</v>
      </c>
      <c r="R14" s="43">
        <v>16</v>
      </c>
      <c r="S14" s="43">
        <v>17</v>
      </c>
      <c r="T14" s="43">
        <v>18</v>
      </c>
      <c r="U14" s="43">
        <v>19</v>
      </c>
      <c r="V14" s="43">
        <v>20</v>
      </c>
      <c r="W14" s="43">
        <v>21</v>
      </c>
      <c r="X14" s="43">
        <v>22</v>
      </c>
      <c r="Y14" s="43">
        <v>23</v>
      </c>
      <c r="Z14" s="43">
        <v>24</v>
      </c>
      <c r="AA14" s="43">
        <v>25</v>
      </c>
      <c r="AB14" s="43">
        <v>26</v>
      </c>
      <c r="AC14" s="43">
        <v>27</v>
      </c>
      <c r="AD14" s="43">
        <v>28</v>
      </c>
      <c r="AE14" s="43">
        <v>29</v>
      </c>
      <c r="AF14" s="43">
        <v>30</v>
      </c>
    </row>
    <row r="15" spans="1:32" s="11" customFormat="1" ht="14.45" customHeight="1" x14ac:dyDescent="0.2">
      <c r="A15" s="89" t="s">
        <v>7</v>
      </c>
      <c r="B15" s="10" t="s">
        <v>60</v>
      </c>
      <c r="C15" s="13">
        <f>C8+C11+C12-C5</f>
        <v>-143893.56322212826</v>
      </c>
      <c r="D15" s="13">
        <f t="shared" ref="D15:AF15" si="1">D8+D11+D12-D5</f>
        <v>23421.799590303744</v>
      </c>
      <c r="E15" s="13">
        <f t="shared" si="1"/>
        <v>24519.819481819337</v>
      </c>
      <c r="F15" s="13">
        <f t="shared" si="1"/>
        <v>25669.393757880327</v>
      </c>
      <c r="G15" s="13">
        <f t="shared" si="1"/>
        <v>26872.946862974601</v>
      </c>
      <c r="H15" s="13">
        <f t="shared" si="1"/>
        <v>28133.017443831359</v>
      </c>
      <c r="I15" s="13">
        <f t="shared" si="1"/>
        <v>29452.263738017973</v>
      </c>
      <c r="J15" s="13">
        <f t="shared" si="1"/>
        <v>30833.469217241298</v>
      </c>
      <c r="K15" s="13">
        <f t="shared" si="1"/>
        <v>32279.548497414155</v>
      </c>
      <c r="L15" s="13">
        <f t="shared" si="1"/>
        <v>33793.553528120086</v>
      </c>
      <c r="M15" s="13">
        <f t="shared" si="1"/>
        <v>35378.680074708573</v>
      </c>
      <c r="N15" s="13">
        <f t="shared" si="1"/>
        <v>37038.274506880829</v>
      </c>
      <c r="O15" s="13">
        <f t="shared" si="1"/>
        <v>38775.840908284117</v>
      </c>
      <c r="P15" s="13">
        <f t="shared" si="1"/>
        <v>40595.048522321078</v>
      </c>
      <c r="Q15" s="13">
        <f t="shared" si="1"/>
        <v>9246.4231665411498</v>
      </c>
      <c r="R15" s="13">
        <f t="shared" si="1"/>
        <v>44493.937317229917</v>
      </c>
      <c r="S15" s="13">
        <f t="shared" si="1"/>
        <v>46581.854826878058</v>
      </c>
      <c r="T15" s="13">
        <f t="shared" si="1"/>
        <v>48767.903717494046</v>
      </c>
      <c r="U15" s="13">
        <f t="shared" si="1"/>
        <v>51056.703644277484</v>
      </c>
      <c r="V15" s="13">
        <f t="shared" si="1"/>
        <v>53453.092104533731</v>
      </c>
      <c r="W15" s="13">
        <f t="shared" si="1"/>
        <v>55962.134727937111</v>
      </c>
      <c r="X15" s="13">
        <f t="shared" si="1"/>
        <v>58589.136053743168</v>
      </c>
      <c r="Y15" s="13">
        <f t="shared" si="1"/>
        <v>61339.650818034461</v>
      </c>
      <c r="Z15" s="13">
        <f t="shared" si="1"/>
        <v>64219.495775181793</v>
      </c>
      <c r="AA15" s="13">
        <f t="shared" si="1"/>
        <v>67234.762078850545</v>
      </c>
      <c r="AB15" s="13">
        <f t="shared" si="1"/>
        <v>70391.828249085593</v>
      </c>
      <c r="AC15" s="13">
        <f t="shared" si="1"/>
        <v>73697.373753268592</v>
      </c>
      <c r="AD15" s="13">
        <f t="shared" si="1"/>
        <v>77158.393230061891</v>
      </c>
      <c r="AE15" s="13">
        <f t="shared" si="1"/>
        <v>80782.211386837022</v>
      </c>
      <c r="AF15" s="13">
        <f t="shared" si="1"/>
        <v>84576.498602534382</v>
      </c>
    </row>
    <row r="16" spans="1:32" s="13" customFormat="1" ht="14.45" customHeight="1" x14ac:dyDescent="0.2">
      <c r="A16" s="91" t="s">
        <v>21</v>
      </c>
      <c r="B16" s="39" t="s">
        <v>60</v>
      </c>
      <c r="C16" s="40">
        <f>C15</f>
        <v>-143893.56322212826</v>
      </c>
      <c r="D16" s="40">
        <f>C16+D15</f>
        <v>-120471.76363182452</v>
      </c>
      <c r="E16" s="40">
        <f t="shared" ref="E16:AF16" si="2">D16+E15</f>
        <v>-95951.944150005176</v>
      </c>
      <c r="F16" s="40">
        <f t="shared" si="2"/>
        <v>-70282.550392124846</v>
      </c>
      <c r="G16" s="40">
        <f t="shared" si="2"/>
        <v>-43409.603529150249</v>
      </c>
      <c r="H16" s="40">
        <f t="shared" si="2"/>
        <v>-15276.58608531889</v>
      </c>
      <c r="I16" s="40">
        <f t="shared" si="2"/>
        <v>14175.677652699083</v>
      </c>
      <c r="J16" s="40">
        <f t="shared" si="2"/>
        <v>45009.146869940378</v>
      </c>
      <c r="K16" s="40">
        <f t="shared" si="2"/>
        <v>77288.695367354536</v>
      </c>
      <c r="L16" s="40">
        <f t="shared" si="2"/>
        <v>111082.24889547462</v>
      </c>
      <c r="M16" s="40">
        <f t="shared" si="2"/>
        <v>146460.92897018319</v>
      </c>
      <c r="N16" s="40">
        <f t="shared" si="2"/>
        <v>183499.20347706403</v>
      </c>
      <c r="O16" s="40">
        <f t="shared" si="2"/>
        <v>222275.04438534816</v>
      </c>
      <c r="P16" s="40">
        <f t="shared" si="2"/>
        <v>262870.09290766926</v>
      </c>
      <c r="Q16" s="40">
        <f t="shared" si="2"/>
        <v>272116.51607421041</v>
      </c>
      <c r="R16" s="40">
        <f t="shared" si="2"/>
        <v>316610.45339144033</v>
      </c>
      <c r="S16" s="40">
        <f t="shared" si="2"/>
        <v>363192.30821831839</v>
      </c>
      <c r="T16" s="40">
        <f t="shared" si="2"/>
        <v>411960.21193581243</v>
      </c>
      <c r="U16" s="40">
        <f t="shared" si="2"/>
        <v>463016.9155800899</v>
      </c>
      <c r="V16" s="40">
        <f t="shared" si="2"/>
        <v>516470.00768462365</v>
      </c>
      <c r="W16" s="40">
        <f t="shared" si="2"/>
        <v>572432.14241256076</v>
      </c>
      <c r="X16" s="40">
        <f t="shared" si="2"/>
        <v>631021.27846630395</v>
      </c>
      <c r="Y16" s="40">
        <f t="shared" si="2"/>
        <v>692360.92928433837</v>
      </c>
      <c r="Z16" s="40">
        <f t="shared" si="2"/>
        <v>756580.42505952017</v>
      </c>
      <c r="AA16" s="40">
        <f t="shared" si="2"/>
        <v>823815.1871383707</v>
      </c>
      <c r="AB16" s="40">
        <f t="shared" si="2"/>
        <v>894207.01538745628</v>
      </c>
      <c r="AC16" s="40">
        <f t="shared" si="2"/>
        <v>967904.3891407249</v>
      </c>
      <c r="AD16" s="40">
        <f t="shared" si="2"/>
        <v>1045062.7823707868</v>
      </c>
      <c r="AE16" s="40">
        <f t="shared" si="2"/>
        <v>1125844.9937576237</v>
      </c>
      <c r="AF16" s="40">
        <f t="shared" si="2"/>
        <v>1210421.4923601581</v>
      </c>
    </row>
    <row r="17" spans="1:32" s="11" customFormat="1" ht="12.95" customHeight="1" x14ac:dyDescent="0.2">
      <c r="A17" s="33"/>
      <c r="B17" s="10"/>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row>
    <row r="18" spans="1:32" s="114" customFormat="1" x14ac:dyDescent="0.25">
      <c r="A18" s="114" t="s">
        <v>22</v>
      </c>
      <c r="B18" s="115">
        <f>MAX(C18:AF18)</f>
        <v>6</v>
      </c>
      <c r="C18" s="116">
        <f t="shared" ref="C18:AF18" si="3">IF(C16&lt;=0,C3,"")</f>
        <v>1</v>
      </c>
      <c r="D18" s="116">
        <f t="shared" si="3"/>
        <v>2</v>
      </c>
      <c r="E18" s="116">
        <f t="shared" si="3"/>
        <v>3</v>
      </c>
      <c r="F18" s="116">
        <f t="shared" si="3"/>
        <v>4</v>
      </c>
      <c r="G18" s="116">
        <f t="shared" si="3"/>
        <v>5</v>
      </c>
      <c r="H18" s="116">
        <f t="shared" si="3"/>
        <v>6</v>
      </c>
      <c r="I18" s="116" t="str">
        <f t="shared" si="3"/>
        <v/>
      </c>
      <c r="J18" s="116" t="str">
        <f t="shared" si="3"/>
        <v/>
      </c>
      <c r="K18" s="116" t="str">
        <f t="shared" si="3"/>
        <v/>
      </c>
      <c r="L18" s="116" t="str">
        <f t="shared" si="3"/>
        <v/>
      </c>
      <c r="M18" s="116" t="str">
        <f t="shared" si="3"/>
        <v/>
      </c>
      <c r="N18" s="116" t="str">
        <f t="shared" si="3"/>
        <v/>
      </c>
      <c r="O18" s="116" t="str">
        <f t="shared" si="3"/>
        <v/>
      </c>
      <c r="P18" s="116" t="str">
        <f t="shared" si="3"/>
        <v/>
      </c>
      <c r="Q18" s="116" t="str">
        <f t="shared" si="3"/>
        <v/>
      </c>
      <c r="R18" s="116" t="str">
        <f t="shared" si="3"/>
        <v/>
      </c>
      <c r="S18" s="116" t="str">
        <f t="shared" si="3"/>
        <v/>
      </c>
      <c r="T18" s="116" t="str">
        <f t="shared" si="3"/>
        <v/>
      </c>
      <c r="U18" s="116" t="str">
        <f t="shared" si="3"/>
        <v/>
      </c>
      <c r="V18" s="116" t="str">
        <f t="shared" si="3"/>
        <v/>
      </c>
      <c r="W18" s="116" t="str">
        <f t="shared" si="3"/>
        <v/>
      </c>
      <c r="X18" s="116" t="str">
        <f t="shared" si="3"/>
        <v/>
      </c>
      <c r="Y18" s="116" t="str">
        <f t="shared" si="3"/>
        <v/>
      </c>
      <c r="Z18" s="116" t="str">
        <f t="shared" si="3"/>
        <v/>
      </c>
      <c r="AA18" s="116" t="str">
        <f t="shared" si="3"/>
        <v/>
      </c>
      <c r="AB18" s="116" t="str">
        <f t="shared" si="3"/>
        <v/>
      </c>
      <c r="AC18" s="116" t="str">
        <f t="shared" si="3"/>
        <v/>
      </c>
      <c r="AD18" s="116" t="str">
        <f t="shared" si="3"/>
        <v/>
      </c>
      <c r="AE18" s="116" t="str">
        <f t="shared" si="3"/>
        <v/>
      </c>
      <c r="AF18" s="116" t="str">
        <f t="shared" si="3"/>
        <v/>
      </c>
    </row>
    <row r="19" spans="1:32" s="113" customFormat="1" ht="14.45" customHeight="1" x14ac:dyDescent="0.2">
      <c r="A19" s="111" t="str">
        <f>Resumen!A8</f>
        <v>Costo Tarifa eléctrica 1</v>
      </c>
      <c r="B19" s="112" t="s">
        <v>70</v>
      </c>
      <c r="C19" s="112">
        <f>Resumen!C8*1.16*0.85</f>
        <v>2.7607999999999997</v>
      </c>
      <c r="D19" s="112">
        <f>C19*(1+Resumen!$C$10)</f>
        <v>2.8988399999999999</v>
      </c>
      <c r="E19" s="112">
        <f>D19*(1+Resumen!$C$10)</f>
        <v>3.0437819999999998</v>
      </c>
      <c r="F19" s="112">
        <f>E19*(1+Resumen!$C$10)</f>
        <v>3.1959711</v>
      </c>
      <c r="G19" s="112">
        <f>F19*(1+Resumen!$C$10)</f>
        <v>3.355769655</v>
      </c>
      <c r="H19" s="112">
        <f>G19*(1+Resumen!$C$10)</f>
        <v>3.5235581377500003</v>
      </c>
      <c r="I19" s="112">
        <f>H19*(1+Resumen!$C$10)</f>
        <v>3.6997360446375005</v>
      </c>
      <c r="J19" s="112">
        <f>I19*(1+Resumen!$C$10)</f>
        <v>3.8847228468693755</v>
      </c>
      <c r="K19" s="112">
        <f>J19*(1+Resumen!$C$10)</f>
        <v>4.0789589892128442</v>
      </c>
      <c r="L19" s="112">
        <f>K19*(1+Resumen!$C$10)</f>
        <v>4.2829069386734862</v>
      </c>
      <c r="M19" s="112">
        <f>L19*(1+Resumen!$C$10)</f>
        <v>4.4970522856071611</v>
      </c>
      <c r="N19" s="112">
        <f>M19*(1+Resumen!$C$10)</f>
        <v>4.7219048998875195</v>
      </c>
      <c r="O19" s="112">
        <f>N19*(1+Resumen!$C$10)</f>
        <v>4.958000144881896</v>
      </c>
      <c r="P19" s="112">
        <f>O19*(1+Resumen!$C$10)</f>
        <v>5.2059001521259907</v>
      </c>
      <c r="Q19" s="112">
        <f>P19*(1+Resumen!$C$10)</f>
        <v>5.4661951597322904</v>
      </c>
      <c r="R19" s="112">
        <f>Q19*(1+Resumen!$C$10)</f>
        <v>5.7395049177189055</v>
      </c>
      <c r="S19" s="112">
        <f>R19*(1+Resumen!$C$10)</f>
        <v>6.0264801636048508</v>
      </c>
      <c r="T19" s="112">
        <f>S19*(1+Resumen!$C$10)</f>
        <v>6.3278041717850932</v>
      </c>
      <c r="U19" s="112">
        <f>T19*(1+Resumen!$C$10)</f>
        <v>6.6441943803743486</v>
      </c>
      <c r="V19" s="112">
        <f>U19*(1+Resumen!$C$10)</f>
        <v>6.9764040993930667</v>
      </c>
      <c r="W19" s="112">
        <f>V19*(1+Resumen!$C$10)</f>
        <v>7.3252243043627203</v>
      </c>
      <c r="X19" s="112">
        <f>W19*(1+Resumen!$C$10)</f>
        <v>7.6914855195808567</v>
      </c>
      <c r="Y19" s="112">
        <f>X19*(1+Resumen!$C$10)</f>
        <v>8.0760597955598996</v>
      </c>
      <c r="Z19" s="112">
        <f>Y19*(1+Resumen!$C$10)</f>
        <v>8.4798627853378949</v>
      </c>
      <c r="AA19" s="112">
        <f>Z19*(1+Resumen!$C$10)</f>
        <v>8.9038559246047893</v>
      </c>
      <c r="AB19" s="112">
        <f>AA19*(1+Resumen!$C$10)</f>
        <v>9.3490487208350288</v>
      </c>
      <c r="AC19" s="112">
        <f>AB19*(1+Resumen!$C$10)</f>
        <v>9.8165011568767806</v>
      </c>
      <c r="AD19" s="112">
        <f>AC19*(1+Resumen!$C$10)</f>
        <v>10.30732621472062</v>
      </c>
      <c r="AE19" s="112">
        <f>AD19*(1+Resumen!$C$10)</f>
        <v>10.822692525456651</v>
      </c>
      <c r="AF19" s="112">
        <f>AE19*(1+Resumen!$C$10)</f>
        <v>11.363827151729483</v>
      </c>
    </row>
    <row r="23" spans="1:32" x14ac:dyDescent="0.25">
      <c r="H23" s="13"/>
    </row>
  </sheetData>
  <sheetProtection password="ABDF" sheet="1" objects="1" scenarios="1" selectLockedCells="1"/>
  <phoneticPr fontId="24" type="noConversion"/>
  <pageMargins left="0.18" right="0.32" top="1" bottom="1" header="0" footer="0"/>
  <pageSetup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Resumen</vt:lpstr>
      <vt:lpstr>reporte de consumos</vt:lpstr>
      <vt:lpstr>Precio- Potencia</vt:lpstr>
      <vt:lpstr>análisis ahorros</vt:lpstr>
      <vt:lpstr>'análisis ahorros'!Área_de_impresión</vt:lpstr>
      <vt:lpstr>Resumen!Área_de_impresión</vt:lpstr>
    </vt:vector>
  </TitlesOfParts>
  <Company>CONERMEX S.A. DE C.V.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Sistema Fotovoltaico Interconectado Comercial</dc:title>
  <dc:creator>Carlos Flores</dc:creator>
  <cp:lastModifiedBy>Miguel Pérez</cp:lastModifiedBy>
  <cp:lastPrinted>2016-08-02T14:36:51Z</cp:lastPrinted>
  <dcterms:created xsi:type="dcterms:W3CDTF">2011-03-31T14:11:52Z</dcterms:created>
  <dcterms:modified xsi:type="dcterms:W3CDTF">2016-08-09T20:27:30Z</dcterms:modified>
</cp:coreProperties>
</file>